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16418D42-BAA5-4F96-90DA-0EE3F1D7DF8C}" xr6:coauthVersionLast="47" xr6:coauthVersionMax="47" xr10:uidLastSave="{00000000-0000-0000-0000-000000000000}"/>
  <bookViews>
    <workbookView xWindow="2610" yWindow="960" windowWidth="21600" windowHeight="1371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9" i="1" l="1"/>
  <c r="H87" i="1"/>
  <c r="G87" i="1"/>
  <c r="E87" i="1"/>
  <c r="L11" i="1" l="1"/>
  <c r="H53" i="1" l="1"/>
  <c r="G53" i="1"/>
  <c r="E53" i="1"/>
  <c r="F49" i="1"/>
  <c r="L2" i="1"/>
  <c r="F39" i="1" l="1"/>
  <c r="H39" i="1"/>
  <c r="G39" i="1"/>
  <c r="E39" i="1"/>
  <c r="H15" i="1"/>
  <c r="H16" i="1"/>
  <c r="H17" i="1"/>
  <c r="H18" i="1"/>
  <c r="H19" i="1"/>
  <c r="H20" i="1"/>
  <c r="G16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F11" i="1" l="1"/>
  <c r="L10" i="1" s="1"/>
  <c r="L12" i="1" s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E25" i="1"/>
  <c r="E26" i="1"/>
  <c r="G26" i="1"/>
  <c r="E27" i="1"/>
  <c r="G27" i="1"/>
  <c r="E28" i="1"/>
  <c r="G28" i="1"/>
  <c r="E29" i="1"/>
  <c r="E30" i="1"/>
  <c r="G30" i="1"/>
  <c r="E31" i="1"/>
  <c r="G31" i="1"/>
  <c r="E32" i="1"/>
  <c r="H32" i="1"/>
  <c r="E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40" i="1"/>
  <c r="G40" i="1"/>
  <c r="H40" i="1"/>
  <c r="E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8" i="1"/>
  <c r="G88" i="1"/>
  <c r="H88" i="1"/>
  <c r="E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<sst xmlns="http://schemas.openxmlformats.org/spreadsheetml/2006/main" count="509" uniqueCount="174">
  <si>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</si>
  <si>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</si>
  <si>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</si>
  <si>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</si>
  <si>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</si>
  <si>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</si>
  <si>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</si>
  <si>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</si>
  <si>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</si>
  <si>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</si>
  <si>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</si>
  <si>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</si>
  <si>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</si>
  <si>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</si>
  <si>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</si>
  <si>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</si>
  <si>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</si>
  <si>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</si>
  <si>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</si>
  <si>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</si>
  <si>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</si>
  <si>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</si>
  <si>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</si>
  <si>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</si>
  <si>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</si>
  <si>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</si>
  <si>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</si>
  <si>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</si>
  <si>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</si>
  <si>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</si>
  <si>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</si>
  <si>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</si>
  <si>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</si>
  <si>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</si>
  <si>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</si>
  <si>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</si>
  <si>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</si>
  <si>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</si>
  <si>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</si>
  <si>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</si>
  <si>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</si>
  <si>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</si>
  <si>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</si>
  <si>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</si>
  <si>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</si>
  <si>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</si>
  <si>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</si>
  <si>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</si>
  <si>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</si>
  <si>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</si>
  <si>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</si>
  <si>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</si>
  <si>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</si>
  <si>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</si>
  <si>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</si>
  <si>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</si>
  <si>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</si>
  <si>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</si>
  <si>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FY'23</t>
  </si>
  <si>
    <t>00000</t>
  </si>
  <si>
    <t>USU GARDNER LEARNING &amp; LEADERSHIP BUILDING (GLLB)</t>
  </si>
  <si>
    <t>GFFY2024, HEF USU</t>
  </si>
  <si>
    <t>3000-300-3347-FWBAA-24247770</t>
  </si>
  <si>
    <t>MHTN ARCHITECTS INC - CONTRACT</t>
  </si>
  <si>
    <t>N/A</t>
  </si>
  <si>
    <t>2370505</t>
  </si>
  <si>
    <t>MHTN ARCHI GAX FC2023062020751</t>
  </si>
  <si>
    <t>MHTN ARCHI     AMD 001</t>
  </si>
  <si>
    <t>CO</t>
  </si>
  <si>
    <t>BLUE HAVEN ENERGY LLC - CONTRACT</t>
  </si>
  <si>
    <t>2370595</t>
  </si>
  <si>
    <t>DF</t>
  </si>
  <si>
    <t>FY'24</t>
  </si>
  <si>
    <t>BLUE HAVEN ENERGY GAX FC2023080223141</t>
  </si>
  <si>
    <t>MHTH ARCHI GAX FC2023081623724</t>
  </si>
  <si>
    <t>JACOBSEN CONSTRUCTION COMPANY, INC - CONTRACT</t>
  </si>
  <si>
    <t>2475028</t>
  </si>
  <si>
    <t>CMB CONSULTANTS LC dba UNVC - CONTRACT</t>
  </si>
  <si>
    <t>2470068</t>
  </si>
  <si>
    <t>MHTN ARCHI GAX FC2023091825130</t>
  </si>
  <si>
    <t>MHTN ARCHI GAX FC2023102026576</t>
  </si>
  <si>
    <t>ITA 24*024 COFC INSURANCE</t>
  </si>
  <si>
    <t>MHTN ARCHI     AMD 002</t>
  </si>
  <si>
    <t>CMB CONSULTANTS GAX FC2023110827429</t>
  </si>
  <si>
    <t>MHTN ARCHI GAX FC2023112127958</t>
  </si>
  <si>
    <t>SUNRISE ENGINEERING INC - CONTRACT</t>
  </si>
  <si>
    <t>2470203</t>
  </si>
  <si>
    <t>BLUE HAVEN ENERGY     AMD 001</t>
  </si>
  <si>
    <t>ITA 24*031 DFCM FOR THE USU GARDNER LEARNING</t>
  </si>
  <si>
    <t>MHTN ARCHI GAX FC2023121329037</t>
  </si>
  <si>
    <t>BUDGETED CD CONTINGENCY - 24247770</t>
  </si>
  <si>
    <t>JACOBSEN CONST GAX FC2024010529960</t>
  </si>
  <si>
    <t>CMB CONSULTANTS GAX FC2024011630410</t>
  </si>
  <si>
    <t>WC3 PLAN REVIEW GAX 24C5*168</t>
  </si>
  <si>
    <t>MHTN ARCHI GAX FC2024011930654</t>
  </si>
  <si>
    <t>JACOB CONST     CO 001</t>
  </si>
  <si>
    <t>CMB CONSULTANTS GAX FC2024013031141</t>
  </si>
  <si>
    <t>TRNSF FY24 CAP DEV FUNDS TO 24247770 FROM 24376300  SB 2 Item 44</t>
  </si>
  <si>
    <t>EST REV USU - 24247770</t>
  </si>
  <si>
    <t>USU</t>
  </si>
  <si>
    <t>STATE</t>
  </si>
  <si>
    <t>JACOBSEN CONST GAX FC2024020731584</t>
  </si>
  <si>
    <t>MHTN ARCHITECTS GAXFC2024022132200</t>
  </si>
  <si>
    <t>DFCM MGMT FEES TO 24425300  FROM  24247770</t>
  </si>
  <si>
    <t>BLUE HAVEN ENERGY GAX FC2024030132674</t>
  </si>
  <si>
    <t>WC3 PLAN REVIEW GAX 24C5*221</t>
  </si>
  <si>
    <t>CMB CONSULTANTS GAX FC2024031232999</t>
  </si>
  <si>
    <t>UT ST FIRE MARSHAL GAX 24C5*230</t>
  </si>
  <si>
    <t>MHTN ARCHI GAX FC2024032033438</t>
  </si>
  <si>
    <t>WC3 PLAN REVIEW GAX 24C5*235</t>
  </si>
  <si>
    <t>JACONSEN CONST GAX FC2024032633712</t>
  </si>
  <si>
    <t>ZIONS/JACOBSEN RTNG GAX FC2024032633713</t>
  </si>
  <si>
    <t>CMB CONSULTANTS GAX FC2024040934488</t>
  </si>
  <si>
    <t>TRNSF TO 24247770 FROM 21139300 TO DECREASE CONTG IN PROJ</t>
  </si>
  <si>
    <t>MHTN ARCHI GAX FC2024041734897</t>
  </si>
  <si>
    <t>JACOBSEN CONST GAX FC2024042235089</t>
  </si>
  <si>
    <t>ZIONS/JACOBSEN RTNG GAX FC2024042235090</t>
  </si>
  <si>
    <t>UTAH STATE UNIVERSITY AMA - CONTRACT</t>
  </si>
  <si>
    <t>2475412</t>
  </si>
  <si>
    <t>SUNRISE ENG GAX FC2024050735805</t>
  </si>
  <si>
    <t>JACOBSEN CONST GAX FC2024051336106</t>
  </si>
  <si>
    <t>ZIONS/JACOBSEN RTNG GAX FC2024051336107</t>
  </si>
  <si>
    <t>MHTN ARCHI GAX FC2024051636293</t>
  </si>
  <si>
    <t>SUNRISE ENG GAX FC2024052136514</t>
  </si>
  <si>
    <t>USU GAX FC2024052336672</t>
  </si>
  <si>
    <t>MHTN ARCHI GAX FC2024062738726</t>
  </si>
  <si>
    <t>USU GAX FC2024062738757</t>
  </si>
  <si>
    <t>13/24</t>
  </si>
  <si>
    <t>MHTN ARCHI GAX FC2024070239189</t>
  </si>
  <si>
    <t>CMB CONSULTANTS GAX FC2024070239191</t>
  </si>
  <si>
    <t>USU GAX FC2024071640029</t>
  </si>
  <si>
    <t>RE 24C3*343  was $3,388,730.17</t>
  </si>
  <si>
    <t>JACOBSEN CONST GAX FC2024080140615</t>
  </si>
  <si>
    <t>ZIONS/JACOBSEN RTNG GAX FC2024080140616</t>
  </si>
  <si>
    <t>JACOBSEN CONST GAX FC2024080140617</t>
  </si>
  <si>
    <t>ZIONS/JACOBSEN RTNG GAX FC2024080140618</t>
  </si>
  <si>
    <t xml:space="preserve">RE 24C3* </t>
  </si>
  <si>
    <t>FY'25</t>
  </si>
  <si>
    <t>JACOBSEN CONST GAX FC2024082341513</t>
  </si>
  <si>
    <t>ZIONS/JACOBSEN RTNG GAX FC2024082341514</t>
  </si>
  <si>
    <t>CMB CONSULTANTS GAX FC2024081441057</t>
  </si>
  <si>
    <t>MHTN ARCHI GAX FC2024082641561</t>
  </si>
  <si>
    <t>IDT 25C3*006 XFER LEGAL FEES TO 21257300</t>
  </si>
  <si>
    <t>CMB CONSULTANTS GAX FC2024091242378</t>
  </si>
  <si>
    <t>JACOBSEN CONST GAX FC2024091742633</t>
  </si>
  <si>
    <t>ZIONS/JACOBSEN RTNG GAX FC2024091742634</t>
  </si>
  <si>
    <t>MHTN ARCHI GAX FC2024091942763</t>
  </si>
  <si>
    <t>SUNRISE ENG GAX FC2024092042809</t>
  </si>
  <si>
    <t>SUNRISE ENG GAX FC2024092442993</t>
  </si>
  <si>
    <t>RE 25C3*30</t>
  </si>
  <si>
    <t>IDT 25C3*025 XFER FROM 21138300 JACOBSEN CO 003</t>
  </si>
  <si>
    <t>CMB CONSULTANTS GAX FC2024101043842</t>
  </si>
  <si>
    <t>JACOBSEN CONST GAX FC2024101744140</t>
  </si>
  <si>
    <t>ZIONS/JACOBSEN RTNG GAX FC2024101744141</t>
  </si>
  <si>
    <t>USU GAX FC2024102244351</t>
  </si>
  <si>
    <t>TRNSF TO 24247770 FROM 21139300  RETURN PROJ CONTINGENCY</t>
  </si>
  <si>
    <t>MTHN ARCHI GAX FC2024102844588</t>
  </si>
  <si>
    <t>CR 25M5*042     RE 25C3*030</t>
  </si>
  <si>
    <t>JACOBSEN CONST     CO 005</t>
  </si>
  <si>
    <t>RE 25C3* 57</t>
  </si>
  <si>
    <t>SUNRISE ENG GAX FC2024110745110</t>
  </si>
  <si>
    <t>USU GAX FC2024111345347</t>
  </si>
  <si>
    <t>MHTN ARCHI GAX FC2024111445392</t>
  </si>
  <si>
    <t>JACOBSEN CONST GAX FC2024112746018</t>
  </si>
  <si>
    <t>ZIONS/JACOBSEN RTNG GAX FC2024112746019</t>
  </si>
  <si>
    <t>CR 25M5*050     RE 25C3*057</t>
  </si>
  <si>
    <t>BLUE HAVEN GAX FC2024120246121</t>
  </si>
  <si>
    <t>RE 25C3*87</t>
  </si>
  <si>
    <t>JACOBSEN CONST     CO 006</t>
  </si>
  <si>
    <t>SUNRISE ENG GAX FC2024121046531</t>
  </si>
  <si>
    <t>CMB CONSULTANTS GAX FC2024121046547</t>
  </si>
  <si>
    <t>MHTN ARCHI GAX FC2024121846873</t>
  </si>
  <si>
    <t>USU GAX FC2024121846922</t>
  </si>
  <si>
    <t>RE 25C3*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</si>
</sst>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9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121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3" fontId="5" fillId="0" borderId="0" xfId="2" applyFont="1" applyBorder="1" applyAlignment="1" applyProtection="1">
      <alignment horizontal="left"/>
      <protection locked="0"/>
    </xf>
    <xf numFmtId="164" fontId="17" fillId="0" borderId="0" xfId="0" applyFont="1"/>
    <xf numFmtId="43" fontId="4" fillId="0" borderId="0" xfId="0" applyNumberFormat="1" applyFont="1" applyProtection="1">
      <protection locked="0"/>
    </xf>
    <xf numFmtId="164" fontId="17" fillId="0" borderId="0" xfId="0" applyFont="1" applyAlignment="1">
      <alignment horizontal="left"/>
    </xf>
    <xf numFmtId="43" fontId="10" fillId="0" borderId="6" xfId="2" applyFont="1" applyBorder="1" applyAlignment="1" applyProtection="1">
      <alignment horizontal="right"/>
      <protection locked="0"/>
    </xf>
    <xf numFmtId="43" fontId="5" fillId="0" borderId="0" xfId="2" applyFont="1" applyAlignment="1" applyProtection="1">
      <alignment horizontal="center"/>
      <protection locked="0"/>
    </xf>
    <xf numFmtId="13" fontId="4" fillId="0" borderId="0" xfId="2" applyNumberFormat="1" applyFont="1" applyBorder="1" applyAlignment="1" applyProtection="1">
      <alignment horizontal="left"/>
      <protection locked="0"/>
    </xf>
    <xf numFmtId="43" fontId="4" fillId="0" borderId="0" xfId="8" applyFont="1" applyBorder="1" applyAlignment="1" applyProtection="1">
      <alignment horizontal="left"/>
      <protection locked="0"/>
    </xf>
  </cellXfs>
  <cellStyles count="9">
    <cellStyle name="ALYN1" xfId="1" xr:uid="{00000000-0005-0000-0000-000000000000}"/>
    <cellStyle name="Comma" xfId="2" builtinId="3"/>
    <cellStyle name="Comma 2" xfId="8" xr:uid="{C6CD691F-1F9E-4D5B-BB39-112BFF026A0A}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01" activePane="bottomLeft" state="frozen"/>
      <selection pane="bottomLeft" activeCell="A119" sqref="A119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1" customWidth="1"/>
    <col min="11" max="11" width="10.44140625" style="92" bestFit="1" customWidth="1"/>
    <col min="12" max="12" width="10.109375" style="56" bestFit="1" customWidth="1"/>
    <col min="13" max="13" width="9.88671875" style="56" customWidth="1"/>
    <col min="14" max="16384" width="8.88671875" style="56"/>
  </cols>
  <sheetData>
    <row r="1" spans="1:254" ht="15.75" x14ac:dyDescent="0.25">
      <c r="H1" s="93" t="s">
        <v>37</v>
      </c>
      <c r="J1" s="57" t="s">
        <v>99</v>
      </c>
      <c r="K1" s="117">
        <v>19000000</v>
      </c>
      <c r="L1" s="58">
        <v>0.65517000000000003</v>
      </c>
      <c r="M1" s="58"/>
      <c r="N1" s="58"/>
    </row>
    <row r="2" spans="1:254" s="4" customFormat="1" ht="14.1" customHeight="1" x14ac:dyDescent="0.25">
      <c r="A2" s="3"/>
      <c r="B2" s="2" t="s">
        <v>0</v>
      </c>
      <c r="C2" s="51"/>
      <c r="D2" s="99"/>
      <c r="H2" s="4" t="s">
        <v>47</v>
      </c>
      <c r="I2" s="94"/>
      <c r="J2" s="95" t="s">
        <v>100</v>
      </c>
      <c r="K2" s="118">
        <v>10000000</v>
      </c>
      <c r="L2" s="58">
        <f>1-L1</f>
        <v>0.34482999999999997</v>
      </c>
      <c r="M2" s="58"/>
      <c r="N2" s="58"/>
    </row>
    <row r="3" spans="1:254" s="4" customFormat="1" ht="14.1" customHeight="1" x14ac:dyDescent="0.25">
      <c r="A3" s="3"/>
      <c r="B3" s="109" t="s">
        <v>1</v>
      </c>
      <c r="C3" s="50"/>
      <c r="D3" s="4" t="s">
        <v>61</v>
      </c>
      <c r="H3" s="4" t="s">
        <v>48</v>
      </c>
      <c r="I3" s="94"/>
      <c r="J3" s="95"/>
      <c r="K3" s="5"/>
      <c r="L3" s="58"/>
      <c r="M3" s="58"/>
      <c r="N3" s="58"/>
    </row>
    <row r="4" spans="1:254" s="4" customFormat="1" ht="14.1" customHeight="1" x14ac:dyDescent="0.25">
      <c r="A4" s="3"/>
      <c r="B4" s="110" t="s">
        <v>54</v>
      </c>
      <c r="C4" s="50"/>
      <c r="D4" s="112" t="s">
        <v>59</v>
      </c>
      <c r="H4" s="4" t="s">
        <v>49</v>
      </c>
      <c r="I4" s="94"/>
      <c r="J4" s="95"/>
      <c r="K4" s="5"/>
      <c r="L4" s="58"/>
      <c r="M4" s="58"/>
      <c r="N4" s="58"/>
    </row>
    <row r="5" spans="1:254" s="4" customFormat="1" ht="14.1" customHeight="1" x14ac:dyDescent="0.25">
      <c r="A5" s="3"/>
      <c r="B5" s="2" t="s">
        <v>2</v>
      </c>
      <c r="C5" s="51"/>
      <c r="D5" s="106" t="s">
        <v>60</v>
      </c>
      <c r="H5" s="4" t="s">
        <v>50</v>
      </c>
      <c r="I5" s="94"/>
      <c r="J5" s="95"/>
      <c r="K5" s="5"/>
      <c r="L5" s="58"/>
      <c r="M5" s="58"/>
      <c r="N5" s="58"/>
    </row>
    <row r="6" spans="1:254" s="4" customFormat="1" ht="14.1" customHeight="1" thickBot="1" x14ac:dyDescent="0.35">
      <c r="A6" s="3"/>
      <c r="B6" s="2" t="s">
        <v>3</v>
      </c>
      <c r="C6" s="51"/>
      <c r="D6" s="105">
        <v>24247770</v>
      </c>
      <c r="E6" s="4" t="s">
        <v>57</v>
      </c>
      <c r="H6" s="4" t="s">
        <v>53</v>
      </c>
      <c r="I6" s="96"/>
      <c r="J6" s="95"/>
      <c r="K6" s="5"/>
      <c r="L6" s="58"/>
      <c r="M6" s="58"/>
      <c r="N6" s="58"/>
    </row>
    <row r="7" spans="1:254" s="4" customFormat="1" ht="14.1" customHeight="1" x14ac:dyDescent="0.2">
      <c r="A7" s="3"/>
      <c r="B7" s="2" t="s">
        <v>4</v>
      </c>
      <c r="C7" s="51"/>
      <c r="D7" s="108" t="s">
        <v>62</v>
      </c>
      <c r="G7" s="111">
        <f>+G11-F11</f>
        <v>-365875.05000000075</v>
      </c>
      <c r="H7" s="4" t="s">
        <v>51</v>
      </c>
      <c r="I7" s="97">
        <f>SUM(I2:I6)</f>
        <v>0</v>
      </c>
      <c r="J7" s="98"/>
      <c r="K7" s="5"/>
      <c r="L7" s="42"/>
      <c r="M7" s="43"/>
      <c r="N7" s="44"/>
    </row>
    <row r="8" spans="1:254" s="4" customFormat="1" ht="14.1" customHeight="1" x14ac:dyDescent="0.2">
      <c r="A8" s="3"/>
      <c r="B8" s="59"/>
      <c r="C8" s="60"/>
      <c r="D8" s="61"/>
      <c r="E8" s="61" t="s">
        <v>5</v>
      </c>
      <c r="F8" s="61"/>
      <c r="G8" s="61"/>
      <c r="H8" s="61"/>
      <c r="I8" s="61" t="s">
        <v>6</v>
      </c>
      <c r="J8" s="62" t="s">
        <v>45</v>
      </c>
      <c r="K8" s="63" t="s">
        <v>46</v>
      </c>
      <c r="L8" s="100"/>
      <c r="M8" s="84"/>
    </row>
    <row r="9" spans="1:254" s="71" customFormat="1" ht="14.1" customHeight="1" x14ac:dyDescent="0.2">
      <c r="A9" s="3"/>
      <c r="B9" s="64" t="s">
        <v>7</v>
      </c>
      <c r="C9" s="65"/>
      <c r="D9" s="66" t="s">
        <v>8</v>
      </c>
      <c r="E9" s="67" t="s">
        <v>9</v>
      </c>
      <c r="F9" s="67" t="s">
        <v>10</v>
      </c>
      <c r="G9" s="68" t="s">
        <v>11</v>
      </c>
      <c r="H9" s="68" t="s">
        <v>12</v>
      </c>
      <c r="I9" s="67" t="s">
        <v>8</v>
      </c>
      <c r="J9" s="69" t="s">
        <v>13</v>
      </c>
      <c r="K9" s="70" t="s">
        <v>13</v>
      </c>
      <c r="L9" s="101" t="s">
        <v>55</v>
      </c>
      <c r="M9" s="102" t="s">
        <v>56</v>
      </c>
    </row>
    <row r="10" spans="1:254" s="79" customFormat="1" ht="14.1" customHeight="1" x14ac:dyDescent="0.2">
      <c r="A10" s="72"/>
      <c r="B10" s="73"/>
      <c r="C10" s="74"/>
      <c r="D10" s="75"/>
      <c r="E10" s="75"/>
      <c r="F10" s="75"/>
      <c r="G10" s="75"/>
      <c r="H10" s="75"/>
      <c r="I10" s="75"/>
      <c r="J10" s="76"/>
      <c r="K10" s="77"/>
      <c r="L10" s="103">
        <f>(F11*L1)</f>
        <v>8608641.7514207996</v>
      </c>
      <c r="M10" s="9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  <c r="BM10" s="78"/>
      <c r="BN10" s="78"/>
      <c r="BO10" s="78"/>
      <c r="BP10" s="78"/>
      <c r="BQ10" s="78"/>
      <c r="BR10" s="78"/>
      <c r="BS10" s="78"/>
      <c r="BT10" s="78"/>
      <c r="BU10" s="78"/>
      <c r="BV10" s="78"/>
      <c r="BW10" s="78"/>
      <c r="BX10" s="78"/>
      <c r="BY10" s="78"/>
      <c r="BZ10" s="78"/>
      <c r="CA10" s="78"/>
      <c r="CB10" s="78"/>
      <c r="CC10" s="78"/>
      <c r="CD10" s="78"/>
      <c r="CE10" s="78"/>
      <c r="CF10" s="78"/>
      <c r="CG10" s="78"/>
      <c r="CH10" s="78"/>
      <c r="CI10" s="78"/>
      <c r="CJ10" s="78"/>
      <c r="CK10" s="78"/>
      <c r="CL10" s="78"/>
      <c r="CM10" s="78"/>
      <c r="CN10" s="78"/>
      <c r="CO10" s="78"/>
      <c r="CP10" s="78"/>
      <c r="CQ10" s="78"/>
      <c r="CR10" s="78"/>
      <c r="CS10" s="78"/>
      <c r="CT10" s="78"/>
    </row>
    <row r="11" spans="1:254" s="85" customFormat="1" ht="14.1" customHeight="1" x14ac:dyDescent="0.2">
      <c r="A11" s="48" t="s">
        <v>14</v>
      </c>
      <c r="B11" s="80" t="s">
        <v>15</v>
      </c>
      <c r="C11" s="81"/>
      <c r="D11" s="13">
        <f>SUM(D14:D500)</f>
        <v>31281420</v>
      </c>
      <c r="E11" s="13">
        <f>SUM(E14:E500)-F11</f>
        <v>18141865.759999998</v>
      </c>
      <c r="F11" s="13">
        <f>SUM(F14:F500)</f>
        <v>13139554.24</v>
      </c>
      <c r="G11" s="13">
        <f>SUM(G14:G500)</f>
        <v>12773679.189999999</v>
      </c>
      <c r="H11" s="13">
        <f>+D11-G11</f>
        <v>18507740.810000002</v>
      </c>
      <c r="I11" s="13"/>
      <c r="J11" s="82"/>
      <c r="K11" s="83"/>
      <c r="L11" s="104">
        <f>SUM(L13:L500)</f>
        <v>8608641.75</v>
      </c>
      <c r="M11" s="104">
        <f>SUM(M13:M241)</f>
        <v>0</v>
      </c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</row>
    <row r="12" spans="1:254" s="85" customFormat="1" ht="14.1" customHeight="1" x14ac:dyDescent="0.2">
      <c r="A12" s="48"/>
      <c r="B12" s="86"/>
      <c r="C12" s="87"/>
      <c r="D12" s="14"/>
      <c r="E12" s="47"/>
      <c r="F12" s="14"/>
      <c r="G12" s="14"/>
      <c r="H12" s="14"/>
      <c r="I12" s="14"/>
      <c r="J12" s="88"/>
      <c r="K12" s="89"/>
      <c r="L12" s="90">
        <f>L10-L11</f>
        <v>1.4207996428012848E-3</v>
      </c>
      <c r="M12" s="84">
        <f>M11-L11</f>
        <v>-8608641.75</v>
      </c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4"/>
      <c r="BX12" s="84"/>
      <c r="BY12" s="84"/>
      <c r="BZ12" s="84"/>
      <c r="CA12" s="84"/>
      <c r="CB12" s="84"/>
      <c r="CC12" s="84"/>
      <c r="CD12" s="84"/>
      <c r="CE12" s="84"/>
      <c r="CF12" s="84"/>
      <c r="CG12" s="84"/>
      <c r="CH12" s="84"/>
      <c r="CI12" s="84"/>
      <c r="CJ12" s="84"/>
      <c r="CK12" s="84"/>
      <c r="CL12" s="84"/>
      <c r="CM12" s="84"/>
      <c r="CN12" s="84"/>
      <c r="CO12" s="84"/>
      <c r="CP12" s="84"/>
      <c r="CQ12" s="84"/>
      <c r="CR12" s="84"/>
      <c r="CS12" s="84"/>
      <c r="CT12" s="84"/>
    </row>
    <row r="13" spans="1:254" s="11" customFormat="1" ht="14.1" customHeight="1" x14ac:dyDescent="0.2">
      <c r="A13" s="45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58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45071</v>
      </c>
      <c r="B15" s="7" t="s">
        <v>63</v>
      </c>
      <c r="C15" s="107" t="s">
        <v>64</v>
      </c>
      <c r="D15" s="9"/>
      <c r="E15" s="9">
        <f t="shared" si="2"/>
        <v>0</v>
      </c>
      <c r="F15" s="9"/>
      <c r="G15" s="9">
        <v>1431989</v>
      </c>
      <c r="H15" s="9">
        <f t="shared" ref="H15:H20" si="3">+D15</f>
        <v>0</v>
      </c>
      <c r="I15" s="9"/>
      <c r="J15" s="49" t="s">
        <v>65</v>
      </c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45097</v>
      </c>
      <c r="B16" s="7" t="s">
        <v>66</v>
      </c>
      <c r="C16" s="52" t="s">
        <v>71</v>
      </c>
      <c r="D16" s="9"/>
      <c r="E16" s="9">
        <f t="shared" si="2"/>
        <v>0</v>
      </c>
      <c r="F16" s="9">
        <v>215378.35</v>
      </c>
      <c r="G16" s="9">
        <f t="shared" si="0"/>
        <v>0</v>
      </c>
      <c r="H16" s="9">
        <f t="shared" si="3"/>
        <v>0</v>
      </c>
      <c r="I16" s="9"/>
      <c r="J16" s="49" t="s">
        <v>65</v>
      </c>
      <c r="K16" s="10">
        <v>6861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45089</v>
      </c>
      <c r="B17" s="7" t="s">
        <v>67</v>
      </c>
      <c r="C17" s="52" t="s">
        <v>68</v>
      </c>
      <c r="D17" s="9"/>
      <c r="E17" s="9">
        <f t="shared" si="2"/>
        <v>0</v>
      </c>
      <c r="F17" s="9"/>
      <c r="G17" s="9">
        <v>6250</v>
      </c>
      <c r="H17" s="9">
        <f t="shared" si="3"/>
        <v>0</v>
      </c>
      <c r="I17" s="9"/>
      <c r="J17" s="49" t="s">
        <v>65</v>
      </c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45107</v>
      </c>
      <c r="B18" s="12" t="s">
        <v>69</v>
      </c>
      <c r="C18" s="52" t="s">
        <v>64</v>
      </c>
      <c r="D18" s="9"/>
      <c r="E18" s="9">
        <f t="shared" si="2"/>
        <v>0</v>
      </c>
      <c r="F18" s="9"/>
      <c r="G18" s="9">
        <v>24915</v>
      </c>
      <c r="H18" s="9">
        <f t="shared" si="3"/>
        <v>0</v>
      </c>
      <c r="I18" s="9"/>
      <c r="J18" s="49" t="s">
        <v>70</v>
      </c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2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49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46" t="s">
        <v>72</v>
      </c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45140</v>
      </c>
      <c r="B22" s="7" t="s">
        <v>73</v>
      </c>
      <c r="C22" s="52" t="s">
        <v>71</v>
      </c>
      <c r="D22" s="9"/>
      <c r="E22" s="9">
        <f t="shared" si="2"/>
        <v>0</v>
      </c>
      <c r="F22" s="9">
        <v>12540</v>
      </c>
      <c r="G22" s="9">
        <f t="shared" si="0"/>
        <v>0</v>
      </c>
      <c r="H22" s="9">
        <f t="shared" si="4"/>
        <v>0</v>
      </c>
      <c r="I22" s="9"/>
      <c r="J22" s="49" t="s">
        <v>70</v>
      </c>
      <c r="K22" s="10">
        <v>6849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>
        <v>45154</v>
      </c>
      <c r="B23" s="7" t="s">
        <v>74</v>
      </c>
      <c r="C23" s="52" t="s">
        <v>71</v>
      </c>
      <c r="D23" s="8"/>
      <c r="E23" s="9">
        <f t="shared" si="2"/>
        <v>0</v>
      </c>
      <c r="F23" s="9">
        <v>136918.9</v>
      </c>
      <c r="G23" s="9">
        <f t="shared" ref="G23:G34" si="5">IF(J23&gt;0,0,F23)</f>
        <v>0</v>
      </c>
      <c r="H23" s="9">
        <f t="shared" si="4"/>
        <v>0</v>
      </c>
      <c r="I23" s="9"/>
      <c r="J23" s="49" t="s">
        <v>65</v>
      </c>
      <c r="K23" s="10">
        <v>6861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>
        <v>45135</v>
      </c>
      <c r="B24" s="7" t="s">
        <v>75</v>
      </c>
      <c r="C24" s="52" t="s">
        <v>64</v>
      </c>
      <c r="D24" s="9"/>
      <c r="E24" s="9">
        <f t="shared" ref="E24:E39" si="6">+D24</f>
        <v>0</v>
      </c>
      <c r="F24" s="9"/>
      <c r="G24" s="9">
        <v>75000</v>
      </c>
      <c r="H24" s="9">
        <f t="shared" si="4"/>
        <v>0</v>
      </c>
      <c r="I24" s="9"/>
      <c r="J24" s="49" t="s">
        <v>76</v>
      </c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>
        <v>45159</v>
      </c>
      <c r="B25" s="7" t="s">
        <v>77</v>
      </c>
      <c r="C25" s="52" t="s">
        <v>64</v>
      </c>
      <c r="D25" s="9"/>
      <c r="E25" s="9">
        <f t="shared" si="6"/>
        <v>0</v>
      </c>
      <c r="F25" s="9"/>
      <c r="G25" s="9">
        <v>47370</v>
      </c>
      <c r="H25" s="9">
        <f t="shared" si="4"/>
        <v>0</v>
      </c>
      <c r="I25" s="9"/>
      <c r="J25" s="49" t="s">
        <v>78</v>
      </c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>
        <v>45187</v>
      </c>
      <c r="B26" s="7" t="s">
        <v>79</v>
      </c>
      <c r="C26" s="52" t="s">
        <v>71</v>
      </c>
      <c r="D26" s="9"/>
      <c r="E26" s="9">
        <f t="shared" si="6"/>
        <v>0</v>
      </c>
      <c r="F26" s="9">
        <v>109535.12</v>
      </c>
      <c r="G26" s="9">
        <f t="shared" si="5"/>
        <v>0</v>
      </c>
      <c r="H26" s="9">
        <f t="shared" si="4"/>
        <v>0</v>
      </c>
      <c r="I26" s="9"/>
      <c r="J26" s="49" t="s">
        <v>65</v>
      </c>
      <c r="K26" s="10">
        <v>6861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>
        <v>45219</v>
      </c>
      <c r="B27" s="7" t="s">
        <v>80</v>
      </c>
      <c r="C27" s="52" t="s">
        <v>71</v>
      </c>
      <c r="D27" s="9"/>
      <c r="E27" s="9">
        <f t="shared" si="6"/>
        <v>0</v>
      </c>
      <c r="F27" s="9">
        <v>27383.78</v>
      </c>
      <c r="G27" s="9">
        <f t="shared" si="5"/>
        <v>0</v>
      </c>
      <c r="H27" s="9">
        <f t="shared" si="4"/>
        <v>0</v>
      </c>
      <c r="I27" s="9"/>
      <c r="J27" s="49" t="s">
        <v>65</v>
      </c>
      <c r="K27" s="10">
        <v>6861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>
        <v>45229</v>
      </c>
      <c r="B28" s="113" t="s">
        <v>81</v>
      </c>
      <c r="C28" s="52" t="s">
        <v>71</v>
      </c>
      <c r="D28" s="9"/>
      <c r="E28" s="9">
        <f t="shared" si="6"/>
        <v>0</v>
      </c>
      <c r="F28" s="9">
        <v>23250</v>
      </c>
      <c r="G28" s="9">
        <f t="shared" si="5"/>
        <v>23250</v>
      </c>
      <c r="H28" s="9">
        <f t="shared" si="4"/>
        <v>0</v>
      </c>
      <c r="I28" s="9"/>
      <c r="J28" s="49"/>
      <c r="K28" s="10">
        <v>6872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>
        <v>45215</v>
      </c>
      <c r="B29" s="7" t="s">
        <v>82</v>
      </c>
      <c r="C29" s="52" t="s">
        <v>68</v>
      </c>
      <c r="D29" s="9"/>
      <c r="E29" s="9">
        <f t="shared" si="6"/>
        <v>0</v>
      </c>
      <c r="F29" s="9"/>
      <c r="G29" s="9">
        <v>20000</v>
      </c>
      <c r="H29" s="9">
        <f t="shared" si="4"/>
        <v>0</v>
      </c>
      <c r="I29" s="9"/>
      <c r="J29" s="49" t="s">
        <v>65</v>
      </c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>
        <v>45238</v>
      </c>
      <c r="B30" s="7" t="s">
        <v>83</v>
      </c>
      <c r="C30" s="52" t="s">
        <v>71</v>
      </c>
      <c r="D30" s="9"/>
      <c r="E30" s="9">
        <f t="shared" si="6"/>
        <v>0</v>
      </c>
      <c r="F30" s="9">
        <v>1635.07</v>
      </c>
      <c r="G30" s="9">
        <f t="shared" si="5"/>
        <v>0</v>
      </c>
      <c r="H30" s="9">
        <f t="shared" si="4"/>
        <v>0</v>
      </c>
      <c r="I30" s="9"/>
      <c r="J30" s="49" t="s">
        <v>78</v>
      </c>
      <c r="K30" s="10">
        <v>6849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>
        <v>45251</v>
      </c>
      <c r="B31" s="7" t="s">
        <v>84</v>
      </c>
      <c r="C31" s="52" t="s">
        <v>71</v>
      </c>
      <c r="D31" s="9"/>
      <c r="E31" s="9">
        <f t="shared" si="6"/>
        <v>0</v>
      </c>
      <c r="F31" s="9">
        <v>230190.24</v>
      </c>
      <c r="G31" s="9">
        <f t="shared" si="5"/>
        <v>0</v>
      </c>
      <c r="H31" s="9">
        <f t="shared" si="4"/>
        <v>0</v>
      </c>
      <c r="I31" s="9"/>
      <c r="J31" s="49" t="s">
        <v>65</v>
      </c>
      <c r="K31" s="10">
        <v>6861</v>
      </c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>
        <v>45244</v>
      </c>
      <c r="B32" s="7" t="s">
        <v>85</v>
      </c>
      <c r="C32" s="52" t="s">
        <v>64</v>
      </c>
      <c r="D32" s="9"/>
      <c r="E32" s="9">
        <f t="shared" si="6"/>
        <v>0</v>
      </c>
      <c r="F32" s="9"/>
      <c r="G32" s="9">
        <v>10000</v>
      </c>
      <c r="H32" s="9">
        <f t="shared" ref="H32:H34" si="7">+D32</f>
        <v>0</v>
      </c>
      <c r="I32" s="9"/>
      <c r="J32" s="49" t="s">
        <v>86</v>
      </c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>
        <v>45250</v>
      </c>
      <c r="B33" s="7" t="s">
        <v>87</v>
      </c>
      <c r="C33" s="52" t="s">
        <v>68</v>
      </c>
      <c r="D33" s="9"/>
      <c r="E33" s="9">
        <f t="shared" si="6"/>
        <v>0</v>
      </c>
      <c r="F33" s="9"/>
      <c r="G33" s="9">
        <v>-5115</v>
      </c>
      <c r="H33" s="9">
        <f t="shared" si="7"/>
        <v>0</v>
      </c>
      <c r="I33" s="9"/>
      <c r="J33" s="49" t="s">
        <v>70</v>
      </c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>
        <v>45254</v>
      </c>
      <c r="B34" s="113" t="s">
        <v>88</v>
      </c>
      <c r="C34" s="52" t="s">
        <v>71</v>
      </c>
      <c r="D34" s="9"/>
      <c r="E34" s="9">
        <f t="shared" si="6"/>
        <v>0</v>
      </c>
      <c r="F34" s="9">
        <v>100000</v>
      </c>
      <c r="G34" s="9">
        <f t="shared" si="5"/>
        <v>100000</v>
      </c>
      <c r="H34" s="9">
        <f t="shared" si="7"/>
        <v>0</v>
      </c>
      <c r="I34" s="9"/>
      <c r="J34" s="49"/>
      <c r="K34" s="10">
        <v>6284</v>
      </c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>
        <v>45273</v>
      </c>
      <c r="B35" s="7" t="s">
        <v>89</v>
      </c>
      <c r="C35" s="52" t="s">
        <v>71</v>
      </c>
      <c r="D35" s="9"/>
      <c r="E35" s="9">
        <f t="shared" si="6"/>
        <v>0</v>
      </c>
      <c r="F35" s="9">
        <v>139095.12</v>
      </c>
      <c r="G35" s="9">
        <f t="shared" ref="G35:G50" si="8">IF(J35&gt;0,0,F35)</f>
        <v>0</v>
      </c>
      <c r="H35" s="9">
        <f t="shared" ref="H35:H50" si="9">+D35</f>
        <v>0</v>
      </c>
      <c r="I35" s="9"/>
      <c r="J35" s="49" t="s">
        <v>65</v>
      </c>
      <c r="K35" s="10">
        <v>6861</v>
      </c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>
        <v>45294</v>
      </c>
      <c r="B36" s="114" t="s">
        <v>90</v>
      </c>
      <c r="C36" s="52" t="s">
        <v>71</v>
      </c>
      <c r="D36" s="9">
        <v>-700816</v>
      </c>
      <c r="E36" s="9">
        <f t="shared" si="6"/>
        <v>-700816</v>
      </c>
      <c r="F36" s="9"/>
      <c r="G36" s="9">
        <f t="shared" si="8"/>
        <v>0</v>
      </c>
      <c r="H36" s="9">
        <f t="shared" si="9"/>
        <v>-700816</v>
      </c>
      <c r="I36" s="9"/>
      <c r="J36" s="49"/>
      <c r="K36" s="10">
        <v>4663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>
        <v>45296</v>
      </c>
      <c r="B37" s="7" t="s">
        <v>91</v>
      </c>
      <c r="C37" s="52" t="s">
        <v>71</v>
      </c>
      <c r="D37" s="9"/>
      <c r="E37" s="9">
        <f t="shared" si="6"/>
        <v>0</v>
      </c>
      <c r="F37" s="9">
        <v>37500</v>
      </c>
      <c r="G37" s="9">
        <f t="shared" si="8"/>
        <v>0</v>
      </c>
      <c r="H37" s="9">
        <f t="shared" si="9"/>
        <v>0</v>
      </c>
      <c r="I37" s="9"/>
      <c r="J37" s="49" t="s">
        <v>76</v>
      </c>
      <c r="K37" s="10">
        <v>6811</v>
      </c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>
        <v>45307</v>
      </c>
      <c r="B38" s="7" t="s">
        <v>92</v>
      </c>
      <c r="C38" s="52" t="s">
        <v>71</v>
      </c>
      <c r="D38" s="9"/>
      <c r="E38" s="9">
        <f t="shared" si="6"/>
        <v>0</v>
      </c>
      <c r="F38" s="9">
        <v>3537.93</v>
      </c>
      <c r="G38" s="9">
        <f t="shared" si="8"/>
        <v>0</v>
      </c>
      <c r="H38" s="9">
        <f t="shared" si="9"/>
        <v>0</v>
      </c>
      <c r="I38" s="9"/>
      <c r="J38" s="49" t="s">
        <v>78</v>
      </c>
      <c r="K38" s="10">
        <v>6849</v>
      </c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x14ac:dyDescent="0.2">
      <c r="A39" s="53">
        <v>45308</v>
      </c>
      <c r="B39" s="54" t="s">
        <v>93</v>
      </c>
      <c r="C39" s="55" t="s">
        <v>71</v>
      </c>
      <c r="E39" s="9">
        <f t="shared" si="6"/>
        <v>0</v>
      </c>
      <c r="F39" s="115">
        <f>2250+125</f>
        <v>2375</v>
      </c>
      <c r="G39" s="9">
        <f t="shared" si="8"/>
        <v>2375</v>
      </c>
      <c r="H39" s="9">
        <f t="shared" si="9"/>
        <v>0</v>
      </c>
      <c r="I39" s="115"/>
      <c r="K39" s="92">
        <v>6861</v>
      </c>
      <c r="L39" s="115"/>
      <c r="P39" s="9"/>
      <c r="Q39" s="115"/>
    </row>
    <row r="40" spans="1:254" s="11" customFormat="1" ht="14.1" customHeight="1" x14ac:dyDescent="0.2">
      <c r="A40" s="6">
        <v>45310</v>
      </c>
      <c r="B40" s="7" t="s">
        <v>94</v>
      </c>
      <c r="C40" s="55" t="s">
        <v>71</v>
      </c>
      <c r="D40" s="9"/>
      <c r="E40" s="9">
        <f t="shared" ref="E40:E54" si="10">+D40</f>
        <v>0</v>
      </c>
      <c r="F40" s="9">
        <v>118595.12</v>
      </c>
      <c r="G40" s="9">
        <f t="shared" si="8"/>
        <v>0</v>
      </c>
      <c r="H40" s="9">
        <f t="shared" si="9"/>
        <v>0</v>
      </c>
      <c r="I40" s="9"/>
      <c r="J40" s="49" t="s">
        <v>65</v>
      </c>
      <c r="K40" s="10">
        <v>6861</v>
      </c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>
        <v>45320</v>
      </c>
      <c r="B41" s="7" t="s">
        <v>95</v>
      </c>
      <c r="C41" s="52" t="s">
        <v>68</v>
      </c>
      <c r="D41" s="9"/>
      <c r="E41" s="9">
        <f t="shared" si="10"/>
        <v>0</v>
      </c>
      <c r="F41" s="9"/>
      <c r="G41" s="9">
        <v>8038562</v>
      </c>
      <c r="H41" s="9">
        <f t="shared" si="9"/>
        <v>0</v>
      </c>
      <c r="I41" s="9"/>
      <c r="J41" s="49" t="s">
        <v>76</v>
      </c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>
        <v>45321</v>
      </c>
      <c r="B42" s="7" t="s">
        <v>96</v>
      </c>
      <c r="C42" s="52" t="s">
        <v>71</v>
      </c>
      <c r="D42" s="9"/>
      <c r="E42" s="9">
        <f t="shared" si="10"/>
        <v>0</v>
      </c>
      <c r="F42" s="9">
        <v>435.62</v>
      </c>
      <c r="G42" s="9">
        <f t="shared" si="8"/>
        <v>0</v>
      </c>
      <c r="H42" s="9">
        <f t="shared" si="9"/>
        <v>0</v>
      </c>
      <c r="I42" s="9"/>
      <c r="J42" s="49" t="s">
        <v>78</v>
      </c>
      <c r="K42" s="10">
        <v>6849</v>
      </c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>
        <v>45327</v>
      </c>
      <c r="B43" s="116" t="s">
        <v>97</v>
      </c>
      <c r="C43" s="52" t="s">
        <v>71</v>
      </c>
      <c r="D43" s="9">
        <v>10000000</v>
      </c>
      <c r="E43" s="9">
        <f t="shared" si="10"/>
        <v>10000000</v>
      </c>
      <c r="F43" s="9"/>
      <c r="G43" s="9">
        <f t="shared" si="8"/>
        <v>0</v>
      </c>
      <c r="H43" s="9">
        <f t="shared" si="9"/>
        <v>10000000</v>
      </c>
      <c r="I43" s="9"/>
      <c r="J43" s="49"/>
      <c r="K43" s="10">
        <v>4667</v>
      </c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>
        <v>45351</v>
      </c>
      <c r="B44" s="7" t="s">
        <v>98</v>
      </c>
      <c r="C44" s="52" t="s">
        <v>71</v>
      </c>
      <c r="D44" s="9">
        <v>19000000</v>
      </c>
      <c r="E44" s="9">
        <f t="shared" si="10"/>
        <v>19000000</v>
      </c>
      <c r="F44" s="9"/>
      <c r="G44" s="9">
        <f t="shared" si="8"/>
        <v>0</v>
      </c>
      <c r="H44" s="9">
        <f t="shared" si="9"/>
        <v>19000000</v>
      </c>
      <c r="I44" s="9"/>
      <c r="J44" s="49"/>
      <c r="K44" s="10">
        <v>4760</v>
      </c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>
        <v>45329</v>
      </c>
      <c r="B45" s="7" t="s">
        <v>101</v>
      </c>
      <c r="C45" s="52" t="s">
        <v>71</v>
      </c>
      <c r="D45" s="9"/>
      <c r="E45" s="9">
        <f t="shared" si="10"/>
        <v>0</v>
      </c>
      <c r="F45" s="9">
        <v>22500</v>
      </c>
      <c r="G45" s="9">
        <f t="shared" si="8"/>
        <v>0</v>
      </c>
      <c r="H45" s="9">
        <f t="shared" si="9"/>
        <v>0</v>
      </c>
      <c r="I45" s="9"/>
      <c r="J45" s="49" t="s">
        <v>76</v>
      </c>
      <c r="K45" s="10">
        <v>6811</v>
      </c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>
        <v>45343</v>
      </c>
      <c r="B46" s="7" t="s">
        <v>102</v>
      </c>
      <c r="C46" s="52" t="s">
        <v>71</v>
      </c>
      <c r="D46" s="9"/>
      <c r="E46" s="9">
        <f t="shared" si="10"/>
        <v>0</v>
      </c>
      <c r="F46" s="9">
        <v>143764.85</v>
      </c>
      <c r="G46" s="9">
        <f t="shared" si="8"/>
        <v>0</v>
      </c>
      <c r="H46" s="9">
        <f t="shared" si="9"/>
        <v>0</v>
      </c>
      <c r="I46" s="9"/>
      <c r="J46" s="49" t="s">
        <v>65</v>
      </c>
      <c r="K46" s="10">
        <v>6861</v>
      </c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>
        <v>45351</v>
      </c>
      <c r="B47" s="116" t="s">
        <v>103</v>
      </c>
      <c r="C47" s="52" t="s">
        <v>71</v>
      </c>
      <c r="D47" s="9">
        <v>-95580</v>
      </c>
      <c r="E47" s="9">
        <f t="shared" si="10"/>
        <v>-95580</v>
      </c>
      <c r="F47" s="9"/>
      <c r="G47" s="9">
        <f t="shared" si="8"/>
        <v>0</v>
      </c>
      <c r="H47" s="9">
        <f t="shared" si="9"/>
        <v>-95580</v>
      </c>
      <c r="I47" s="9"/>
      <c r="J47" s="49"/>
      <c r="K47" s="10">
        <v>6865</v>
      </c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>
        <v>45352</v>
      </c>
      <c r="B48" s="7" t="s">
        <v>104</v>
      </c>
      <c r="C48" s="52" t="s">
        <v>71</v>
      </c>
      <c r="D48" s="9"/>
      <c r="E48" s="9">
        <f t="shared" si="10"/>
        <v>0</v>
      </c>
      <c r="F48" s="9">
        <v>5610</v>
      </c>
      <c r="G48" s="9">
        <f t="shared" si="8"/>
        <v>0</v>
      </c>
      <c r="H48" s="9">
        <f t="shared" si="9"/>
        <v>0</v>
      </c>
      <c r="I48" s="9"/>
      <c r="J48" s="49" t="s">
        <v>70</v>
      </c>
      <c r="K48" s="10">
        <v>6849</v>
      </c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>
        <v>45362</v>
      </c>
      <c r="B49" s="7" t="s">
        <v>105</v>
      </c>
      <c r="C49" s="52" t="s">
        <v>71</v>
      </c>
      <c r="D49" s="9"/>
      <c r="E49" s="9">
        <f t="shared" si="10"/>
        <v>0</v>
      </c>
      <c r="F49" s="9">
        <f>250+500</f>
        <v>750</v>
      </c>
      <c r="G49" s="9">
        <f t="shared" si="8"/>
        <v>750</v>
      </c>
      <c r="H49" s="9">
        <f t="shared" si="9"/>
        <v>0</v>
      </c>
      <c r="I49" s="9"/>
      <c r="J49" s="49"/>
      <c r="K49" s="10">
        <v>6861</v>
      </c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>
        <v>45363</v>
      </c>
      <c r="B50" s="7" t="s">
        <v>106</v>
      </c>
      <c r="C50" s="52" t="s">
        <v>71</v>
      </c>
      <c r="D50" s="9"/>
      <c r="E50" s="9">
        <f t="shared" si="10"/>
        <v>0</v>
      </c>
      <c r="F50" s="9">
        <v>2239.6</v>
      </c>
      <c r="G50" s="9">
        <f t="shared" si="8"/>
        <v>0</v>
      </c>
      <c r="H50" s="9">
        <f t="shared" si="9"/>
        <v>0</v>
      </c>
      <c r="I50" s="9"/>
      <c r="J50" s="49" t="s">
        <v>78</v>
      </c>
      <c r="K50" s="10">
        <v>6849</v>
      </c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>
        <v>45365</v>
      </c>
      <c r="B51" s="7" t="s">
        <v>107</v>
      </c>
      <c r="C51" s="52" t="s">
        <v>71</v>
      </c>
      <c r="D51" s="9"/>
      <c r="E51" s="9">
        <f t="shared" si="10"/>
        <v>0</v>
      </c>
      <c r="F51" s="9">
        <v>971.19</v>
      </c>
      <c r="G51" s="9">
        <f t="shared" ref="G51:G66" si="11">IF(J51&gt;0,0,F51)</f>
        <v>971.19</v>
      </c>
      <c r="H51" s="9">
        <f t="shared" ref="H51:H66" si="12">+D51</f>
        <v>0</v>
      </c>
      <c r="I51" s="9"/>
      <c r="J51" s="49"/>
      <c r="K51" s="10">
        <v>6861</v>
      </c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>
        <v>45371</v>
      </c>
      <c r="B52" s="7" t="s">
        <v>108</v>
      </c>
      <c r="C52" s="52" t="s">
        <v>71</v>
      </c>
      <c r="D52" s="9"/>
      <c r="E52" s="9">
        <f t="shared" si="10"/>
        <v>0</v>
      </c>
      <c r="F52" s="9">
        <v>34229.72</v>
      </c>
      <c r="G52" s="9">
        <f t="shared" si="11"/>
        <v>0</v>
      </c>
      <c r="H52" s="9">
        <f t="shared" si="12"/>
        <v>0</v>
      </c>
      <c r="I52" s="9"/>
      <c r="J52" s="49" t="s">
        <v>65</v>
      </c>
      <c r="K52" s="10">
        <v>6861</v>
      </c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>
        <v>45373</v>
      </c>
      <c r="B53" s="106" t="s">
        <v>109</v>
      </c>
      <c r="C53" s="52" t="s">
        <v>71</v>
      </c>
      <c r="D53" s="9"/>
      <c r="E53" s="9">
        <f t="shared" si="10"/>
        <v>0</v>
      </c>
      <c r="F53" s="9">
        <v>125</v>
      </c>
      <c r="G53" s="9">
        <f t="shared" si="11"/>
        <v>125</v>
      </c>
      <c r="H53" s="9">
        <f t="shared" si="12"/>
        <v>0</v>
      </c>
      <c r="I53" s="9"/>
      <c r="J53" s="49"/>
      <c r="K53" s="10">
        <v>6861</v>
      </c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>
        <v>45377</v>
      </c>
      <c r="B54" s="7" t="s">
        <v>110</v>
      </c>
      <c r="C54" s="52" t="s">
        <v>71</v>
      </c>
      <c r="D54" s="9"/>
      <c r="E54" s="9">
        <f t="shared" si="10"/>
        <v>0</v>
      </c>
      <c r="F54" s="9">
        <v>450722.05</v>
      </c>
      <c r="G54" s="9">
        <f t="shared" si="11"/>
        <v>0</v>
      </c>
      <c r="H54" s="9">
        <f t="shared" si="12"/>
        <v>0</v>
      </c>
      <c r="I54" s="9"/>
      <c r="J54" s="49" t="s">
        <v>76</v>
      </c>
      <c r="K54" s="10">
        <v>6811</v>
      </c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>
        <v>45377</v>
      </c>
      <c r="B55" s="7" t="s">
        <v>111</v>
      </c>
      <c r="C55" s="52" t="s">
        <v>71</v>
      </c>
      <c r="D55" s="9"/>
      <c r="E55" s="9">
        <f t="shared" ref="E55:E70" si="13">+D55</f>
        <v>0</v>
      </c>
      <c r="F55" s="9">
        <v>23722.21</v>
      </c>
      <c r="G55" s="9">
        <f t="shared" si="11"/>
        <v>0</v>
      </c>
      <c r="H55" s="9">
        <f t="shared" si="12"/>
        <v>0</v>
      </c>
      <c r="I55" s="9"/>
      <c r="J55" s="49" t="s">
        <v>76</v>
      </c>
      <c r="K55" s="10">
        <v>6811</v>
      </c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>
        <v>45412</v>
      </c>
      <c r="B56" s="7" t="s">
        <v>98</v>
      </c>
      <c r="C56" s="52" t="s">
        <v>71</v>
      </c>
      <c r="D56" s="9">
        <v>2377000</v>
      </c>
      <c r="E56" s="9">
        <f t="shared" si="13"/>
        <v>2377000</v>
      </c>
      <c r="F56" s="9"/>
      <c r="G56" s="9">
        <f t="shared" si="11"/>
        <v>0</v>
      </c>
      <c r="H56" s="9">
        <f t="shared" si="12"/>
        <v>2377000</v>
      </c>
      <c r="I56" s="9"/>
      <c r="J56" s="49"/>
      <c r="K56" s="10">
        <v>4760</v>
      </c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>
        <v>45391</v>
      </c>
      <c r="B57" s="7" t="s">
        <v>112</v>
      </c>
      <c r="C57" s="52" t="s">
        <v>71</v>
      </c>
      <c r="D57" s="9"/>
      <c r="E57" s="9">
        <f t="shared" si="13"/>
        <v>0</v>
      </c>
      <c r="F57" s="9">
        <v>540.34</v>
      </c>
      <c r="G57" s="9">
        <f t="shared" si="11"/>
        <v>0</v>
      </c>
      <c r="H57" s="9">
        <f t="shared" si="12"/>
        <v>0</v>
      </c>
      <c r="I57" s="9"/>
      <c r="J57" s="49" t="s">
        <v>78</v>
      </c>
      <c r="K57" s="10">
        <v>6849</v>
      </c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>
        <v>45412</v>
      </c>
      <c r="B58" s="116" t="s">
        <v>113</v>
      </c>
      <c r="C58" s="52" t="s">
        <v>71</v>
      </c>
      <c r="D58" s="9">
        <v>250816</v>
      </c>
      <c r="E58" s="9">
        <f t="shared" si="13"/>
        <v>250816</v>
      </c>
      <c r="F58" s="9"/>
      <c r="G58" s="9">
        <f t="shared" si="11"/>
        <v>0</v>
      </c>
      <c r="H58" s="9">
        <f t="shared" si="12"/>
        <v>250816</v>
      </c>
      <c r="I58" s="9"/>
      <c r="J58" s="49"/>
      <c r="K58" s="10">
        <v>4664</v>
      </c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>
        <v>45399</v>
      </c>
      <c r="B59" s="7" t="s">
        <v>114</v>
      </c>
      <c r="C59" s="52" t="s">
        <v>71</v>
      </c>
      <c r="D59" s="9"/>
      <c r="E59" s="9">
        <f t="shared" si="13"/>
        <v>0</v>
      </c>
      <c r="F59" s="9">
        <v>15081.89</v>
      </c>
      <c r="G59" s="9">
        <f t="shared" si="11"/>
        <v>0</v>
      </c>
      <c r="H59" s="9">
        <f t="shared" si="12"/>
        <v>0</v>
      </c>
      <c r="I59" s="9"/>
      <c r="J59" s="49" t="s">
        <v>65</v>
      </c>
      <c r="K59" s="10">
        <v>6861</v>
      </c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>
        <v>45404</v>
      </c>
      <c r="B60" s="7" t="s">
        <v>115</v>
      </c>
      <c r="C60" s="52" t="s">
        <v>71</v>
      </c>
      <c r="D60" s="9"/>
      <c r="E60" s="9">
        <f t="shared" si="13"/>
        <v>0</v>
      </c>
      <c r="F60" s="9">
        <v>389717.99</v>
      </c>
      <c r="G60" s="9">
        <f t="shared" si="11"/>
        <v>0</v>
      </c>
      <c r="H60" s="9">
        <f t="shared" si="12"/>
        <v>0</v>
      </c>
      <c r="I60" s="9"/>
      <c r="J60" s="49" t="s">
        <v>76</v>
      </c>
      <c r="K60" s="10">
        <v>6811</v>
      </c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>
        <v>45404</v>
      </c>
      <c r="B61" s="7" t="s">
        <v>116</v>
      </c>
      <c r="C61" s="52" t="s">
        <v>71</v>
      </c>
      <c r="D61" s="9"/>
      <c r="E61" s="9">
        <f t="shared" si="13"/>
        <v>0</v>
      </c>
      <c r="F61" s="9">
        <v>20511.47</v>
      </c>
      <c r="G61" s="9">
        <f t="shared" si="11"/>
        <v>0</v>
      </c>
      <c r="H61" s="9">
        <f t="shared" si="12"/>
        <v>0</v>
      </c>
      <c r="I61" s="9"/>
      <c r="J61" s="49" t="s">
        <v>76</v>
      </c>
      <c r="K61" s="10">
        <v>6811</v>
      </c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>
        <v>45406</v>
      </c>
      <c r="B62" s="7" t="s">
        <v>117</v>
      </c>
      <c r="C62" s="52" t="s">
        <v>64</v>
      </c>
      <c r="D62" s="9"/>
      <c r="E62" s="9">
        <f t="shared" si="13"/>
        <v>0</v>
      </c>
      <c r="F62" s="9"/>
      <c r="G62" s="9">
        <v>2892112</v>
      </c>
      <c r="H62" s="9">
        <f t="shared" si="12"/>
        <v>0</v>
      </c>
      <c r="I62" s="9"/>
      <c r="J62" s="49" t="s">
        <v>118</v>
      </c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>
        <v>45419</v>
      </c>
      <c r="B63" s="7" t="s">
        <v>119</v>
      </c>
      <c r="C63" s="52" t="s">
        <v>71</v>
      </c>
      <c r="D63" s="9"/>
      <c r="E63" s="9">
        <f t="shared" si="13"/>
        <v>0</v>
      </c>
      <c r="F63" s="9">
        <v>4382.59</v>
      </c>
      <c r="G63" s="9">
        <f t="shared" si="11"/>
        <v>0</v>
      </c>
      <c r="H63" s="9">
        <f t="shared" si="12"/>
        <v>0</v>
      </c>
      <c r="I63" s="9"/>
      <c r="J63" s="49" t="s">
        <v>86</v>
      </c>
      <c r="K63" s="10">
        <v>6873</v>
      </c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>
        <v>45425</v>
      </c>
      <c r="B64" s="7" t="s">
        <v>120</v>
      </c>
      <c r="C64" s="52" t="s">
        <v>71</v>
      </c>
      <c r="D64" s="9"/>
      <c r="E64" s="9">
        <f t="shared" si="13"/>
        <v>0</v>
      </c>
      <c r="F64" s="9">
        <v>976463.48</v>
      </c>
      <c r="G64" s="9">
        <f t="shared" si="11"/>
        <v>0</v>
      </c>
      <c r="H64" s="9">
        <f t="shared" si="12"/>
        <v>0</v>
      </c>
      <c r="I64" s="9"/>
      <c r="J64" s="49" t="s">
        <v>76</v>
      </c>
      <c r="K64" s="10">
        <v>6811</v>
      </c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>
        <v>45425</v>
      </c>
      <c r="B65" s="7" t="s">
        <v>121</v>
      </c>
      <c r="C65" s="52" t="s">
        <v>71</v>
      </c>
      <c r="D65" s="9"/>
      <c r="E65" s="9">
        <f t="shared" si="13"/>
        <v>0</v>
      </c>
      <c r="F65" s="9">
        <v>51392.82</v>
      </c>
      <c r="G65" s="9">
        <f t="shared" si="11"/>
        <v>0</v>
      </c>
      <c r="H65" s="9">
        <f t="shared" si="12"/>
        <v>0</v>
      </c>
      <c r="I65" s="9"/>
      <c r="J65" s="49" t="s">
        <v>76</v>
      </c>
      <c r="K65" s="10">
        <v>6811</v>
      </c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>
        <v>45428</v>
      </c>
      <c r="B66" s="7" t="s">
        <v>122</v>
      </c>
      <c r="C66" s="52" t="s">
        <v>71</v>
      </c>
      <c r="D66" s="9"/>
      <c r="E66" s="9">
        <f t="shared" si="13"/>
        <v>0</v>
      </c>
      <c r="F66" s="9">
        <v>15754.39</v>
      </c>
      <c r="G66" s="9">
        <f t="shared" si="11"/>
        <v>0</v>
      </c>
      <c r="H66" s="9">
        <f t="shared" si="12"/>
        <v>0</v>
      </c>
      <c r="I66" s="9"/>
      <c r="J66" s="49" t="s">
        <v>65</v>
      </c>
      <c r="K66" s="10">
        <v>6861</v>
      </c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>
        <v>45434</v>
      </c>
      <c r="B67" s="7" t="s">
        <v>123</v>
      </c>
      <c r="C67" s="52" t="s">
        <v>71</v>
      </c>
      <c r="D67" s="9"/>
      <c r="E67" s="9">
        <f t="shared" si="13"/>
        <v>0</v>
      </c>
      <c r="F67" s="9">
        <v>4385.7700000000004</v>
      </c>
      <c r="G67" s="9">
        <f t="shared" ref="G67:G82" si="14">IF(J67&gt;0,0,F67)</f>
        <v>0</v>
      </c>
      <c r="H67" s="9">
        <f t="shared" ref="H67:H82" si="15">+D67</f>
        <v>0</v>
      </c>
      <c r="I67" s="9"/>
      <c r="J67" s="49" t="s">
        <v>86</v>
      </c>
      <c r="K67" s="10">
        <v>6873</v>
      </c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>
        <v>45435</v>
      </c>
      <c r="B68" s="7" t="s">
        <v>124</v>
      </c>
      <c r="C68" s="52" t="s">
        <v>71</v>
      </c>
      <c r="D68" s="9"/>
      <c r="E68" s="9">
        <f t="shared" si="13"/>
        <v>0</v>
      </c>
      <c r="F68" s="9">
        <v>8845</v>
      </c>
      <c r="G68" s="9">
        <f t="shared" si="14"/>
        <v>0</v>
      </c>
      <c r="H68" s="9">
        <f t="shared" si="15"/>
        <v>0</v>
      </c>
      <c r="I68" s="9"/>
      <c r="J68" s="49" t="s">
        <v>118</v>
      </c>
      <c r="K68" s="10">
        <v>6811</v>
      </c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>
        <v>45470</v>
      </c>
      <c r="B69" s="7" t="s">
        <v>125</v>
      </c>
      <c r="C69" s="52" t="s">
        <v>52</v>
      </c>
      <c r="D69" s="9"/>
      <c r="E69" s="9">
        <f t="shared" si="13"/>
        <v>0</v>
      </c>
      <c r="F69" s="9">
        <v>28008.78</v>
      </c>
      <c r="G69" s="9">
        <f t="shared" si="14"/>
        <v>0</v>
      </c>
      <c r="H69" s="9">
        <f t="shared" si="15"/>
        <v>0</v>
      </c>
      <c r="I69" s="9"/>
      <c r="J69" s="49" t="s">
        <v>65</v>
      </c>
      <c r="K69" s="10">
        <v>6861</v>
      </c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>
        <v>45470</v>
      </c>
      <c r="B70" s="7" t="s">
        <v>126</v>
      </c>
      <c r="C70" s="52" t="s">
        <v>52</v>
      </c>
      <c r="D70" s="9"/>
      <c r="E70" s="9">
        <f t="shared" si="13"/>
        <v>0</v>
      </c>
      <c r="F70" s="9">
        <v>812</v>
      </c>
      <c r="G70" s="9">
        <f t="shared" si="14"/>
        <v>0</v>
      </c>
      <c r="H70" s="9">
        <f t="shared" si="15"/>
        <v>0</v>
      </c>
      <c r="I70" s="9"/>
      <c r="J70" s="49" t="s">
        <v>118</v>
      </c>
      <c r="K70" s="10">
        <v>6811</v>
      </c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 t="s">
        <v>127</v>
      </c>
      <c r="B71" s="7" t="s">
        <v>128</v>
      </c>
      <c r="C71" s="52" t="s">
        <v>52</v>
      </c>
      <c r="D71" s="9"/>
      <c r="E71" s="9">
        <f t="shared" ref="E71:E87" si="16">+D71</f>
        <v>0</v>
      </c>
      <c r="F71" s="9">
        <v>27696.28</v>
      </c>
      <c r="G71" s="9">
        <f t="shared" si="14"/>
        <v>0</v>
      </c>
      <c r="H71" s="9">
        <f t="shared" si="15"/>
        <v>0</v>
      </c>
      <c r="I71" s="9"/>
      <c r="J71" s="49" t="s">
        <v>65</v>
      </c>
      <c r="K71" s="10">
        <v>6861</v>
      </c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 t="s">
        <v>127</v>
      </c>
      <c r="B72" s="7" t="s">
        <v>129</v>
      </c>
      <c r="C72" s="52" t="s">
        <v>52</v>
      </c>
      <c r="D72" s="9"/>
      <c r="E72" s="9">
        <f t="shared" si="16"/>
        <v>0</v>
      </c>
      <c r="F72" s="9">
        <v>1842.5</v>
      </c>
      <c r="G72" s="9">
        <f t="shared" si="14"/>
        <v>0</v>
      </c>
      <c r="H72" s="9">
        <f t="shared" si="15"/>
        <v>0</v>
      </c>
      <c r="I72" s="9"/>
      <c r="J72" s="49" t="s">
        <v>78</v>
      </c>
      <c r="K72" s="10">
        <v>6849</v>
      </c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 t="s">
        <v>127</v>
      </c>
      <c r="B73" s="7" t="s">
        <v>130</v>
      </c>
      <c r="C73" s="52" t="s">
        <v>52</v>
      </c>
      <c r="D73" s="9"/>
      <c r="E73" s="9">
        <f t="shared" si="16"/>
        <v>0</v>
      </c>
      <c r="F73" s="9">
        <v>290</v>
      </c>
      <c r="G73" s="9">
        <f t="shared" si="14"/>
        <v>0</v>
      </c>
      <c r="H73" s="9">
        <f t="shared" si="15"/>
        <v>0</v>
      </c>
      <c r="I73" s="9"/>
      <c r="J73" s="49" t="s">
        <v>118</v>
      </c>
      <c r="K73" s="10">
        <v>6811</v>
      </c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 t="s">
        <v>127</v>
      </c>
      <c r="B74" s="113" t="s">
        <v>131</v>
      </c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>
        <v>2220194.35</v>
      </c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 t="s">
        <v>127</v>
      </c>
      <c r="B75" s="7" t="s">
        <v>132</v>
      </c>
      <c r="C75" s="52" t="s">
        <v>52</v>
      </c>
      <c r="D75" s="9"/>
      <c r="E75" s="9">
        <f t="shared" si="16"/>
        <v>0</v>
      </c>
      <c r="F75" s="9">
        <v>2426791.27</v>
      </c>
      <c r="G75" s="9">
        <f t="shared" si="14"/>
        <v>0</v>
      </c>
      <c r="H75" s="9">
        <f t="shared" si="15"/>
        <v>0</v>
      </c>
      <c r="I75" s="9"/>
      <c r="J75" s="49" t="s">
        <v>76</v>
      </c>
      <c r="K75" s="10">
        <v>6811</v>
      </c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 t="s">
        <v>127</v>
      </c>
      <c r="B76" s="7" t="s">
        <v>133</v>
      </c>
      <c r="C76" s="52" t="s">
        <v>52</v>
      </c>
      <c r="D76" s="9"/>
      <c r="E76" s="9">
        <f t="shared" si="16"/>
        <v>0</v>
      </c>
      <c r="F76" s="9">
        <v>127725.86</v>
      </c>
      <c r="G76" s="9">
        <f t="shared" si="14"/>
        <v>0</v>
      </c>
      <c r="H76" s="9">
        <f t="shared" si="15"/>
        <v>0</v>
      </c>
      <c r="I76" s="9"/>
      <c r="J76" s="49" t="s">
        <v>76</v>
      </c>
      <c r="K76" s="10">
        <v>6811</v>
      </c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 t="s">
        <v>127</v>
      </c>
      <c r="B77" s="7" t="s">
        <v>134</v>
      </c>
      <c r="C77" s="52" t="s">
        <v>52</v>
      </c>
      <c r="D77" s="9"/>
      <c r="E77" s="9">
        <f t="shared" si="16"/>
        <v>0</v>
      </c>
      <c r="F77" s="9">
        <v>1065466.47</v>
      </c>
      <c r="G77" s="9">
        <f t="shared" si="14"/>
        <v>0</v>
      </c>
      <c r="H77" s="9">
        <f t="shared" si="15"/>
        <v>0</v>
      </c>
      <c r="I77" s="9"/>
      <c r="J77" s="49" t="s">
        <v>76</v>
      </c>
      <c r="K77" s="10">
        <v>6811</v>
      </c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 t="s">
        <v>127</v>
      </c>
      <c r="B78" s="7" t="s">
        <v>135</v>
      </c>
      <c r="C78" s="52" t="s">
        <v>52</v>
      </c>
      <c r="D78" s="9"/>
      <c r="E78" s="9">
        <f t="shared" si="16"/>
        <v>0</v>
      </c>
      <c r="F78" s="9">
        <v>56077.18</v>
      </c>
      <c r="G78" s="9">
        <f t="shared" si="14"/>
        <v>0</v>
      </c>
      <c r="H78" s="9">
        <f t="shared" si="15"/>
        <v>0</v>
      </c>
      <c r="I78" s="9"/>
      <c r="J78" s="49" t="s">
        <v>76</v>
      </c>
      <c r="K78" s="10">
        <v>6811</v>
      </c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 t="s">
        <v>127</v>
      </c>
      <c r="B79" s="113" t="s">
        <v>136</v>
      </c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>
        <v>2408444.7400000002</v>
      </c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46" t="s">
        <v>137</v>
      </c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>
        <v>45527</v>
      </c>
      <c r="B83" s="7" t="s">
        <v>138</v>
      </c>
      <c r="C83" s="52" t="s">
        <v>71</v>
      </c>
      <c r="D83" s="9"/>
      <c r="E83" s="9">
        <f t="shared" si="16"/>
        <v>0</v>
      </c>
      <c r="F83" s="9">
        <v>1791647.83</v>
      </c>
      <c r="G83" s="9">
        <f t="shared" ref="G83:G98" si="17">IF(J83&gt;0,0,F83)</f>
        <v>0</v>
      </c>
      <c r="H83" s="9">
        <f t="shared" ref="H83:H98" si="18">+D83</f>
        <v>0</v>
      </c>
      <c r="I83" s="9"/>
      <c r="J83" s="49" t="s">
        <v>76</v>
      </c>
      <c r="K83" s="10">
        <v>6811</v>
      </c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>
        <v>45527</v>
      </c>
      <c r="B84" s="7" t="s">
        <v>139</v>
      </c>
      <c r="C84" s="52" t="s">
        <v>71</v>
      </c>
      <c r="D84" s="9"/>
      <c r="E84" s="9">
        <f t="shared" si="16"/>
        <v>0</v>
      </c>
      <c r="F84" s="9">
        <v>94297.25</v>
      </c>
      <c r="G84" s="9">
        <f t="shared" si="17"/>
        <v>0</v>
      </c>
      <c r="H84" s="9">
        <f t="shared" si="18"/>
        <v>0</v>
      </c>
      <c r="I84" s="9"/>
      <c r="J84" s="49" t="s">
        <v>76</v>
      </c>
      <c r="K84" s="10">
        <v>6811</v>
      </c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>
        <v>45518</v>
      </c>
      <c r="B85" s="7" t="s">
        <v>140</v>
      </c>
      <c r="C85" s="52" t="s">
        <v>71</v>
      </c>
      <c r="D85" s="9"/>
      <c r="E85" s="9">
        <f t="shared" si="16"/>
        <v>0</v>
      </c>
      <c r="F85" s="9">
        <v>1843.5</v>
      </c>
      <c r="G85" s="9">
        <f t="shared" si="17"/>
        <v>0</v>
      </c>
      <c r="H85" s="9">
        <f t="shared" si="18"/>
        <v>0</v>
      </c>
      <c r="I85" s="9"/>
      <c r="J85" s="49" t="s">
        <v>78</v>
      </c>
      <c r="K85" s="10">
        <v>6849</v>
      </c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>
        <v>45530</v>
      </c>
      <c r="B86" s="7" t="s">
        <v>141</v>
      </c>
      <c r="C86" s="52" t="s">
        <v>71</v>
      </c>
      <c r="D86" s="9"/>
      <c r="E86" s="9">
        <f t="shared" si="16"/>
        <v>0</v>
      </c>
      <c r="F86" s="9">
        <v>15754.39</v>
      </c>
      <c r="G86" s="9">
        <f t="shared" si="17"/>
        <v>0</v>
      </c>
      <c r="H86" s="9">
        <f t="shared" si="18"/>
        <v>0</v>
      </c>
      <c r="I86" s="9"/>
      <c r="J86" s="49" t="s">
        <v>65</v>
      </c>
      <c r="K86" s="10">
        <v>6861</v>
      </c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>
        <v>45510</v>
      </c>
      <c r="B87" s="113" t="s">
        <v>142</v>
      </c>
      <c r="C87" s="52" t="s">
        <v>71</v>
      </c>
      <c r="D87" s="9"/>
      <c r="E87" s="9">
        <f t="shared" si="16"/>
        <v>0</v>
      </c>
      <c r="F87" s="9">
        <v>11680</v>
      </c>
      <c r="G87" s="9">
        <f t="shared" si="17"/>
        <v>11680</v>
      </c>
      <c r="H87" s="9">
        <f t="shared" si="18"/>
        <v>0</v>
      </c>
      <c r="I87" s="9"/>
      <c r="J87" s="49"/>
      <c r="K87" s="10">
        <v>6870</v>
      </c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>
        <v>45547</v>
      </c>
      <c r="B88" s="7" t="s">
        <v>143</v>
      </c>
      <c r="C88" s="52" t="s">
        <v>71</v>
      </c>
      <c r="D88" s="9"/>
      <c r="E88" s="9">
        <f t="shared" ref="E88:E102" si="19">+D88</f>
        <v>0</v>
      </c>
      <c r="F88" s="9">
        <v>944.2</v>
      </c>
      <c r="G88" s="9">
        <f t="shared" si="17"/>
        <v>0</v>
      </c>
      <c r="H88" s="9">
        <f t="shared" si="18"/>
        <v>0</v>
      </c>
      <c r="I88" s="9"/>
      <c r="J88" s="49" t="s">
        <v>78</v>
      </c>
      <c r="K88" s="10">
        <v>6849</v>
      </c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>
        <v>45552</v>
      </c>
      <c r="B89" s="119" t="s">
        <v>144</v>
      </c>
      <c r="C89" s="52" t="s">
        <v>71</v>
      </c>
      <c r="D89" s="9"/>
      <c r="E89" s="9">
        <f t="shared" si="19"/>
        <v>0</v>
      </c>
      <c r="F89" s="9">
        <v>877121.53</v>
      </c>
      <c r="G89" s="9">
        <f t="shared" si="17"/>
        <v>0</v>
      </c>
      <c r="H89" s="9">
        <f t="shared" si="18"/>
        <v>0</v>
      </c>
      <c r="I89" s="9"/>
      <c r="J89" s="49" t="s">
        <v>76</v>
      </c>
      <c r="K89" s="10">
        <v>6811</v>
      </c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>
        <v>45552</v>
      </c>
      <c r="B90" s="7" t="s">
        <v>145</v>
      </c>
      <c r="C90" s="52" t="s">
        <v>71</v>
      </c>
      <c r="D90" s="9"/>
      <c r="E90" s="9">
        <f t="shared" si="19"/>
        <v>0</v>
      </c>
      <c r="F90" s="9">
        <v>46164.29</v>
      </c>
      <c r="G90" s="9">
        <f t="shared" si="17"/>
        <v>0</v>
      </c>
      <c r="H90" s="9">
        <f t="shared" si="18"/>
        <v>0</v>
      </c>
      <c r="I90" s="9"/>
      <c r="J90" s="49" t="s">
        <v>76</v>
      </c>
      <c r="K90" s="10">
        <v>6811</v>
      </c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>
        <v>45554</v>
      </c>
      <c r="B91" s="7" t="s">
        <v>146</v>
      </c>
      <c r="C91" s="52" t="s">
        <v>71</v>
      </c>
      <c r="D91" s="9"/>
      <c r="E91" s="9">
        <f t="shared" si="19"/>
        <v>0</v>
      </c>
      <c r="F91" s="9">
        <v>15754.39</v>
      </c>
      <c r="G91" s="9">
        <f t="shared" si="17"/>
        <v>0</v>
      </c>
      <c r="H91" s="9">
        <f t="shared" si="18"/>
        <v>0</v>
      </c>
      <c r="I91" s="9"/>
      <c r="J91" s="49" t="s">
        <v>65</v>
      </c>
      <c r="K91" s="10">
        <v>6861</v>
      </c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>
        <v>45555</v>
      </c>
      <c r="B92" s="7" t="s">
        <v>147</v>
      </c>
      <c r="C92" s="52" t="s">
        <v>71</v>
      </c>
      <c r="D92" s="9"/>
      <c r="E92" s="9">
        <f t="shared" si="19"/>
        <v>0</v>
      </c>
      <c r="F92" s="9">
        <v>9414.33</v>
      </c>
      <c r="G92" s="9">
        <f t="shared" si="17"/>
        <v>0</v>
      </c>
      <c r="H92" s="9">
        <f t="shared" si="18"/>
        <v>0</v>
      </c>
      <c r="I92" s="9"/>
      <c r="J92" s="49" t="s">
        <v>86</v>
      </c>
      <c r="K92" s="10">
        <v>6873</v>
      </c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>
        <v>45559</v>
      </c>
      <c r="B93" s="7" t="s">
        <v>148</v>
      </c>
      <c r="C93" s="52" t="s">
        <v>71</v>
      </c>
      <c r="D93" s="9"/>
      <c r="E93" s="9">
        <f t="shared" si="19"/>
        <v>0</v>
      </c>
      <c r="F93" s="9">
        <v>2269.5300000000002</v>
      </c>
      <c r="G93" s="9">
        <f t="shared" si="17"/>
        <v>0</v>
      </c>
      <c r="H93" s="9">
        <f t="shared" si="18"/>
        <v>0</v>
      </c>
      <c r="I93" s="9"/>
      <c r="J93" s="49" t="s">
        <v>86</v>
      </c>
      <c r="K93" s="10">
        <v>6873</v>
      </c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>
        <v>45534</v>
      </c>
      <c r="B94" s="113" t="s">
        <v>149</v>
      </c>
      <c r="C94" s="52" t="s">
        <v>64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>
        <v>1878301.13</v>
      </c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>
        <v>45551</v>
      </c>
      <c r="B95" s="113" t="s">
        <v>150</v>
      </c>
      <c r="C95" s="52" t="s">
        <v>71</v>
      </c>
      <c r="D95" s="9">
        <v>5898</v>
      </c>
      <c r="E95" s="9">
        <f t="shared" si="19"/>
        <v>5898</v>
      </c>
      <c r="F95" s="9"/>
      <c r="G95" s="9">
        <f t="shared" si="17"/>
        <v>0</v>
      </c>
      <c r="H95" s="9">
        <f t="shared" si="18"/>
        <v>5898</v>
      </c>
      <c r="I95" s="9"/>
      <c r="J95" s="49"/>
      <c r="K95" s="10">
        <v>4664</v>
      </c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>
        <v>45575</v>
      </c>
      <c r="B96" s="7" t="s">
        <v>151</v>
      </c>
      <c r="C96" s="52" t="s">
        <v>71</v>
      </c>
      <c r="D96" s="9"/>
      <c r="E96" s="9">
        <f t="shared" si="19"/>
        <v>0</v>
      </c>
      <c r="F96" s="9">
        <v>550</v>
      </c>
      <c r="G96" s="9">
        <f t="shared" si="17"/>
        <v>0</v>
      </c>
      <c r="H96" s="9">
        <f t="shared" si="18"/>
        <v>0</v>
      </c>
      <c r="I96" s="9"/>
      <c r="J96" s="49" t="s">
        <v>78</v>
      </c>
      <c r="K96" s="10">
        <v>6849</v>
      </c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>
        <v>45580</v>
      </c>
      <c r="B97" s="113" t="s">
        <v>159</v>
      </c>
      <c r="C97" s="52" t="s">
        <v>64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>
        <v>360.34</v>
      </c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>
        <v>45582</v>
      </c>
      <c r="B98" s="7" t="s">
        <v>152</v>
      </c>
      <c r="C98" s="52" t="s">
        <v>71</v>
      </c>
      <c r="D98" s="9"/>
      <c r="E98" s="9">
        <f t="shared" si="19"/>
        <v>0</v>
      </c>
      <c r="F98" s="9">
        <v>897484.63</v>
      </c>
      <c r="G98" s="9">
        <f t="shared" si="17"/>
        <v>0</v>
      </c>
      <c r="H98" s="9">
        <f t="shared" si="18"/>
        <v>0</v>
      </c>
      <c r="I98" s="9"/>
      <c r="J98" s="49" t="s">
        <v>76</v>
      </c>
      <c r="K98" s="10">
        <v>6811</v>
      </c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>
        <v>45582</v>
      </c>
      <c r="B99" s="7" t="s">
        <v>153</v>
      </c>
      <c r="C99" s="52" t="s">
        <v>71</v>
      </c>
      <c r="D99" s="9"/>
      <c r="E99" s="9">
        <f t="shared" si="19"/>
        <v>0</v>
      </c>
      <c r="F99" s="9">
        <v>47236.03</v>
      </c>
      <c r="G99" s="9">
        <f t="shared" ref="G99:G114" si="20">IF(J99&gt;0,0,F99)</f>
        <v>0</v>
      </c>
      <c r="H99" s="9">
        <f t="shared" ref="H99:H114" si="21">+D99</f>
        <v>0</v>
      </c>
      <c r="I99" s="9"/>
      <c r="J99" s="49" t="s">
        <v>76</v>
      </c>
      <c r="K99" s="10">
        <v>6811</v>
      </c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>
        <v>45587</v>
      </c>
      <c r="B100" s="7" t="s">
        <v>154</v>
      </c>
      <c r="C100" s="52" t="s">
        <v>71</v>
      </c>
      <c r="D100" s="9"/>
      <c r="E100" s="9">
        <f t="shared" si="19"/>
        <v>0</v>
      </c>
      <c r="F100" s="9">
        <v>52206</v>
      </c>
      <c r="G100" s="9">
        <f t="shared" si="20"/>
        <v>0</v>
      </c>
      <c r="H100" s="9">
        <f t="shared" si="21"/>
        <v>0</v>
      </c>
      <c r="I100" s="9"/>
      <c r="J100" s="49" t="s">
        <v>118</v>
      </c>
      <c r="K100" s="10">
        <v>6811</v>
      </c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>
        <v>45597</v>
      </c>
      <c r="B101" s="120" t="s">
        <v>155</v>
      </c>
      <c r="C101" s="52" t="s">
        <v>71</v>
      </c>
      <c r="D101" s="9">
        <v>444102</v>
      </c>
      <c r="E101" s="9">
        <f t="shared" si="19"/>
        <v>444102</v>
      </c>
      <c r="F101" s="9"/>
      <c r="G101" s="9">
        <f t="shared" si="20"/>
        <v>0</v>
      </c>
      <c r="H101" s="9">
        <f t="shared" si="21"/>
        <v>444102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>
        <v>45593</v>
      </c>
      <c r="B102" s="7" t="s">
        <v>156</v>
      </c>
      <c r="C102" s="52" t="s">
        <v>71</v>
      </c>
      <c r="D102" s="9"/>
      <c r="E102" s="9">
        <f t="shared" si="19"/>
        <v>0</v>
      </c>
      <c r="F102" s="9">
        <v>15754.39</v>
      </c>
      <c r="G102" s="9">
        <f t="shared" si="20"/>
        <v>0</v>
      </c>
      <c r="H102" s="9">
        <f t="shared" si="21"/>
        <v>0</v>
      </c>
      <c r="I102" s="9"/>
      <c r="J102" s="49" t="s">
        <v>65</v>
      </c>
      <c r="K102" s="10">
        <v>6861</v>
      </c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>
        <v>45596</v>
      </c>
      <c r="B103" s="113" t="s">
        <v>157</v>
      </c>
      <c r="C103" s="52" t="s">
        <v>64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>
        <v>1878301.13</v>
      </c>
      <c r="J103" s="49"/>
      <c r="K103" s="10">
        <v>4760</v>
      </c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>
        <v>45588</v>
      </c>
      <c r="B104" s="7" t="s">
        <v>158</v>
      </c>
      <c r="C104" s="52" t="s">
        <v>68</v>
      </c>
      <c r="D104" s="9"/>
      <c r="E104" s="9">
        <f t="shared" si="22"/>
        <v>0</v>
      </c>
      <c r="F104" s="9"/>
      <c r="G104" s="9">
        <v>7048</v>
      </c>
      <c r="H104" s="9">
        <f t="shared" si="21"/>
        <v>0</v>
      </c>
      <c r="I104" s="9"/>
      <c r="J104" s="49" t="s">
        <v>76</v>
      </c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>
        <v>45603</v>
      </c>
      <c r="B105" s="7" t="s">
        <v>160</v>
      </c>
      <c r="C105" s="52" t="s">
        <v>71</v>
      </c>
      <c r="D105" s="9"/>
      <c r="E105" s="9">
        <f t="shared" si="22"/>
        <v>0</v>
      </c>
      <c r="F105" s="9">
        <v>1309.76</v>
      </c>
      <c r="G105" s="9">
        <f t="shared" si="20"/>
        <v>0</v>
      </c>
      <c r="H105" s="9">
        <f t="shared" si="21"/>
        <v>0</v>
      </c>
      <c r="I105" s="9"/>
      <c r="J105" s="49" t="s">
        <v>86</v>
      </c>
      <c r="K105" s="10">
        <v>6873</v>
      </c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>
        <v>45609</v>
      </c>
      <c r="B106" s="7" t="s">
        <v>161</v>
      </c>
      <c r="C106" s="52" t="s">
        <v>71</v>
      </c>
      <c r="D106" s="9"/>
      <c r="E106" s="9">
        <f t="shared" si="22"/>
        <v>0</v>
      </c>
      <c r="F106" s="9">
        <v>42586</v>
      </c>
      <c r="G106" s="9">
        <f t="shared" si="20"/>
        <v>0</v>
      </c>
      <c r="H106" s="9">
        <f t="shared" si="21"/>
        <v>0</v>
      </c>
      <c r="I106" s="9"/>
      <c r="J106" s="49" t="s">
        <v>118</v>
      </c>
      <c r="K106" s="10">
        <v>6811</v>
      </c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>
        <v>45610</v>
      </c>
      <c r="B107" s="7" t="s">
        <v>162</v>
      </c>
      <c r="C107" s="52" t="s">
        <v>71</v>
      </c>
      <c r="D107" s="9"/>
      <c r="E107" s="9">
        <f t="shared" si="22"/>
        <v>0</v>
      </c>
      <c r="F107" s="9">
        <v>15754.39</v>
      </c>
      <c r="G107" s="9">
        <f t="shared" si="20"/>
        <v>0</v>
      </c>
      <c r="H107" s="9">
        <f t="shared" si="21"/>
        <v>0</v>
      </c>
      <c r="I107" s="9"/>
      <c r="J107" s="49" t="s">
        <v>65</v>
      </c>
      <c r="K107" s="10">
        <v>6861</v>
      </c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>
        <v>45611</v>
      </c>
      <c r="B108" s="113" t="s">
        <v>167</v>
      </c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>
        <v>702559.24</v>
      </c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>
        <v>45623</v>
      </c>
      <c r="B109" s="7" t="s">
        <v>163</v>
      </c>
      <c r="C109" s="52" t="s">
        <v>71</v>
      </c>
      <c r="D109" s="9"/>
      <c r="E109" s="9">
        <f t="shared" si="22"/>
        <v>0</v>
      </c>
      <c r="F109" s="9">
        <v>1967833.9</v>
      </c>
      <c r="G109" s="9">
        <f t="shared" si="20"/>
        <v>0</v>
      </c>
      <c r="H109" s="9">
        <f t="shared" si="21"/>
        <v>0</v>
      </c>
      <c r="I109" s="9"/>
      <c r="J109" s="49" t="s">
        <v>76</v>
      </c>
      <c r="K109" s="10">
        <v>6811</v>
      </c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>
        <v>45623</v>
      </c>
      <c r="B110" s="7" t="s">
        <v>164</v>
      </c>
      <c r="C110" s="52" t="s">
        <v>71</v>
      </c>
      <c r="D110" s="9"/>
      <c r="E110" s="9">
        <f t="shared" si="22"/>
        <v>0</v>
      </c>
      <c r="F110" s="9">
        <v>103570.21</v>
      </c>
      <c r="G110" s="9">
        <f t="shared" si="20"/>
        <v>0</v>
      </c>
      <c r="H110" s="9">
        <f t="shared" si="21"/>
        <v>0</v>
      </c>
      <c r="I110" s="9"/>
      <c r="J110" s="49" t="s">
        <v>76</v>
      </c>
      <c r="K110" s="10">
        <v>6811</v>
      </c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>
        <v>45621</v>
      </c>
      <c r="B111" s="113" t="s">
        <v>165</v>
      </c>
      <c r="C111" s="52" t="s">
        <v>64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>
        <v>360.34</v>
      </c>
      <c r="J111" s="49"/>
      <c r="K111" s="10">
        <v>4760</v>
      </c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>
        <v>45628</v>
      </c>
      <c r="B112" s="7" t="s">
        <v>166</v>
      </c>
      <c r="C112" s="52" t="s">
        <v>52</v>
      </c>
      <c r="D112" s="9"/>
      <c r="E112" s="9">
        <f t="shared" si="22"/>
        <v>0</v>
      </c>
      <c r="F112" s="9">
        <v>1650</v>
      </c>
      <c r="G112" s="9">
        <f t="shared" si="20"/>
        <v>0</v>
      </c>
      <c r="H112" s="9">
        <f t="shared" si="21"/>
        <v>0</v>
      </c>
      <c r="I112" s="9"/>
      <c r="J112" s="49" t="s">
        <v>70</v>
      </c>
      <c r="K112" s="10">
        <v>6849</v>
      </c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>
        <v>45627</v>
      </c>
      <c r="B113" s="7" t="s">
        <v>168</v>
      </c>
      <c r="C113" s="52" t="s">
        <v>68</v>
      </c>
      <c r="D113" s="9"/>
      <c r="E113" s="9">
        <f t="shared" si="22"/>
        <v>0</v>
      </c>
      <c r="F113" s="9"/>
      <c r="G113" s="9">
        <v>86397</v>
      </c>
      <c r="H113" s="9">
        <f t="shared" si="21"/>
        <v>0</v>
      </c>
      <c r="I113" s="9"/>
      <c r="J113" s="49" t="s">
        <v>76</v>
      </c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>
        <v>45636</v>
      </c>
      <c r="B114" s="7" t="s">
        <v>169</v>
      </c>
      <c r="C114" s="52" t="s">
        <v>52</v>
      </c>
      <c r="D114" s="9"/>
      <c r="E114" s="9">
        <f t="shared" si="22"/>
        <v>0</v>
      </c>
      <c r="F114" s="9">
        <v>2049.34</v>
      </c>
      <c r="G114" s="9">
        <f t="shared" si="20"/>
        <v>0</v>
      </c>
      <c r="H114" s="9">
        <f t="shared" si="21"/>
        <v>0</v>
      </c>
      <c r="I114" s="9"/>
      <c r="J114" s="49" t="s">
        <v>86</v>
      </c>
      <c r="K114" s="10">
        <v>6873</v>
      </c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>
        <v>45636</v>
      </c>
      <c r="B115" s="7" t="s">
        <v>170</v>
      </c>
      <c r="C115" s="52"/>
      <c r="D115" s="9"/>
      <c r="E115" s="9">
        <f t="shared" si="22"/>
        <v>0</v>
      </c>
      <c r="F115" s="9">
        <v>1547.01</v>
      </c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 t="s">
        <v>78</v>
      </c>
      <c r="K115" s="10">
        <v>6849</v>
      </c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>
        <v>45644</v>
      </c>
      <c r="B116" s="7" t="s">
        <v>171</v>
      </c>
      <c r="C116" s="52" t="s">
        <v>52</v>
      </c>
      <c r="D116" s="9"/>
      <c r="E116" s="9">
        <f t="shared" si="22"/>
        <v>0</v>
      </c>
      <c r="F116" s="9">
        <v>15754.39</v>
      </c>
      <c r="G116" s="9">
        <f t="shared" si="23"/>
        <v>0</v>
      </c>
      <c r="H116" s="9">
        <f t="shared" si="24"/>
        <v>0</v>
      </c>
      <c r="I116" s="9"/>
      <c r="J116" s="49" t="s">
        <v>65</v>
      </c>
      <c r="K116" s="10">
        <v>6861</v>
      </c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>
        <v>45644</v>
      </c>
      <c r="B117" s="7" t="s">
        <v>172</v>
      </c>
      <c r="C117" s="52" t="s">
        <v>52</v>
      </c>
      <c r="D117" s="9"/>
      <c r="E117" s="9">
        <f t="shared" si="22"/>
        <v>0</v>
      </c>
      <c r="F117" s="9">
        <v>42586</v>
      </c>
      <c r="G117" s="9">
        <f t="shared" si="23"/>
        <v>0</v>
      </c>
      <c r="H117" s="9">
        <f t="shared" si="24"/>
        <v>0</v>
      </c>
      <c r="I117" s="9"/>
      <c r="J117" s="49" t="s">
        <v>118</v>
      </c>
      <c r="K117" s="10">
        <v>6811</v>
      </c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>
        <v>45645</v>
      </c>
      <c r="B118" s="113" t="s">
        <v>173</v>
      </c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>
        <v>1398781.95</v>
      </c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24247770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2024-12-19T22:47:52Z</dcterms:modified>
</cp:coreProperties>
</file>