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401\"/>
    </mc:Choice>
  </mc:AlternateContent>
  <xr:revisionPtr revIDLastSave="0" documentId="8_{9895B69D-0A9F-4CF9-858B-6111BE76D4E5}" xr6:coauthVersionLast="47" xr6:coauthVersionMax="47" xr10:uidLastSave="{00000000-0000-0000-0000-000000000000}"/>
  <workbookProtection workbookAlgorithmName="SHA-512" workbookHashValue="a7Mq9rYM6813A6yg0j9zXG087ygJEUwoOlUOqfqlwK+4BIzNh1kOkqCRwXVpmEkSZLruO2RIaWQIH1XbLyE0hA==" workbookSaltValue="786u3c+Yt4iLG9tDzWLVCQ==" workbookSpinCount="100000" lockStructure="1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2" i="1" l="1"/>
  <c r="G192" i="1"/>
  <c r="H192" i="1"/>
  <c r="G182" i="1" l="1"/>
  <c r="H182" i="1"/>
  <c r="G183" i="1"/>
  <c r="H183" i="1"/>
  <c r="G184" i="1"/>
  <c r="H184" i="1"/>
  <c r="E182" i="1"/>
  <c r="E162" i="1" l="1"/>
  <c r="G162" i="1"/>
  <c r="H162" i="1"/>
  <c r="G156" i="1" l="1"/>
  <c r="H141" i="1" l="1"/>
  <c r="H142" i="1"/>
  <c r="H143" i="1"/>
  <c r="H144" i="1"/>
  <c r="H145" i="1"/>
  <c r="H146" i="1"/>
  <c r="H147" i="1"/>
  <c r="H148" i="1"/>
  <c r="G141" i="1"/>
  <c r="G142" i="1"/>
  <c r="G144" i="1"/>
  <c r="G145" i="1"/>
  <c r="G146" i="1"/>
  <c r="G148" i="1"/>
  <c r="E141" i="1"/>
  <c r="E142" i="1"/>
  <c r="E143" i="1"/>
  <c r="E144" i="1"/>
  <c r="E145" i="1"/>
  <c r="E146" i="1"/>
  <c r="E147" i="1"/>
  <c r="E148" i="1"/>
  <c r="E149" i="1"/>
  <c r="E150" i="1"/>
  <c r="A141" i="1"/>
  <c r="A142" i="1" s="1"/>
  <c r="H136" i="1" l="1"/>
  <c r="G136" i="1"/>
  <c r="E136" i="1"/>
  <c r="F98" i="1" l="1"/>
  <c r="E92" i="1" l="1"/>
  <c r="G92" i="1"/>
  <c r="H92" i="1"/>
  <c r="F87" i="1" l="1"/>
  <c r="D42" i="1" l="1"/>
  <c r="A42" i="1"/>
  <c r="F28" i="1" l="1"/>
  <c r="E15" i="1" l="1"/>
  <c r="H15" i="1"/>
  <c r="E16" i="1"/>
  <c r="G16" i="1"/>
  <c r="H16" i="1"/>
  <c r="E17" i="1"/>
  <c r="H17" i="1"/>
  <c r="M11" i="1" l="1"/>
  <c r="L11" i="1"/>
  <c r="M12" i="1" l="1"/>
  <c r="I7" i="1" l="1"/>
  <c r="D11" i="1"/>
  <c r="C4" i="2"/>
  <c r="D5" i="2"/>
  <c r="H16" i="2"/>
  <c r="H52" i="2"/>
  <c r="G52" i="2"/>
  <c r="Q19" i="2"/>
  <c r="Q16" i="2"/>
  <c r="Q17" i="2"/>
  <c r="E93" i="1"/>
  <c r="G93" i="1"/>
  <c r="H93" i="1"/>
  <c r="E91" i="1"/>
  <c r="G91" i="1"/>
  <c r="H91" i="1"/>
  <c r="E94" i="1"/>
  <c r="G94" i="1"/>
  <c r="H94" i="1"/>
  <c r="E95" i="1"/>
  <c r="G95" i="1"/>
  <c r="H95" i="1"/>
  <c r="E96" i="1"/>
  <c r="G96" i="1"/>
  <c r="H96" i="1"/>
  <c r="E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4" i="1"/>
  <c r="G134" i="1"/>
  <c r="H134" i="1"/>
  <c r="E135" i="1"/>
  <c r="G135" i="1"/>
  <c r="H135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G149" i="1"/>
  <c r="H149" i="1"/>
  <c r="G150" i="1"/>
  <c r="H150" i="1"/>
  <c r="E153" i="1"/>
  <c r="G153" i="1"/>
  <c r="H153" i="1"/>
  <c r="E154" i="1"/>
  <c r="G154" i="1"/>
  <c r="H154" i="1"/>
  <c r="E155" i="1"/>
  <c r="G155" i="1"/>
  <c r="H155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3" i="1"/>
  <c r="G163" i="1"/>
  <c r="H163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3" i="1"/>
  <c r="E184" i="1"/>
  <c r="E185" i="1"/>
  <c r="G185" i="1"/>
  <c r="H185" i="1"/>
  <c r="E186" i="1"/>
  <c r="G186" i="1"/>
  <c r="H186" i="1"/>
  <c r="E187" i="1"/>
  <c r="G187" i="1"/>
  <c r="H187" i="1"/>
  <c r="E188" i="1"/>
  <c r="H188" i="1"/>
  <c r="E189" i="1"/>
  <c r="H189" i="1"/>
  <c r="E190" i="1"/>
  <c r="G190" i="1"/>
  <c r="H190" i="1"/>
  <c r="E191" i="1"/>
  <c r="G191" i="1"/>
  <c r="H191" i="1"/>
  <c r="E193" i="1"/>
  <c r="G193" i="1"/>
  <c r="H193" i="1"/>
  <c r="E194" i="1"/>
  <c r="G194" i="1"/>
  <c r="H194" i="1"/>
  <c r="E195" i="1"/>
  <c r="G195" i="1"/>
  <c r="H195" i="1"/>
  <c r="E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6" i="1"/>
  <c r="G26" i="1"/>
  <c r="H26" i="1"/>
  <c r="E27" i="1"/>
  <c r="H27" i="1"/>
  <c r="E28" i="1"/>
  <c r="G28" i="1"/>
  <c r="H28" i="1"/>
  <c r="E29" i="1"/>
  <c r="G29" i="1"/>
  <c r="H29" i="1"/>
  <c r="E30" i="1"/>
  <c r="H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H67" i="1"/>
  <c r="E68" i="1"/>
  <c r="H68" i="1"/>
  <c r="E69" i="1"/>
  <c r="G69" i="1"/>
  <c r="H69" i="1"/>
  <c r="E70" i="1"/>
  <c r="H70" i="1"/>
  <c r="E71" i="1"/>
  <c r="G71" i="1"/>
  <c r="H71" i="1"/>
  <c r="E72" i="1"/>
  <c r="G72" i="1"/>
  <c r="H72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1" i="1"/>
  <c r="G241" i="1"/>
  <c r="H241" i="1"/>
  <c r="E14" i="1"/>
  <c r="G14" i="1"/>
  <c r="H14" i="1"/>
  <c r="F11" i="1"/>
  <c r="H13" i="1"/>
  <c r="G13" i="1"/>
  <c r="E13" i="1"/>
  <c r="I11" i="1"/>
  <c r="M3" i="1" s="1"/>
  <c r="L10" i="1" l="1"/>
  <c r="L12" i="1" s="1"/>
  <c r="H53" i="2"/>
  <c r="Q18" i="2"/>
  <c r="E11" i="1"/>
  <c r="G11" i="1"/>
  <c r="G7" i="1" l="1"/>
  <c r="N54" i="1"/>
  <c r="H11" i="1"/>
</calcChain>
</file>

<file path=xl/sharedStrings.xml><?xml version="1.0" encoding="utf-8"?>
<sst xmlns="http://schemas.openxmlformats.org/spreadsheetml/2006/main" count="614" uniqueCount="255">
  <si>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</si>
  <si>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</si>
  <si>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</si>
  <si>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</si>
  <si>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</si>
  <si>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</si>
  <si>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</si>
  <si>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</si>
  <si>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</si>
  <si>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</si>
  <si>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</si>
  <si>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</si>
  <si>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</si>
  <si>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</si>
  <si>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</si>
  <si>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</si>
  <si>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</si>
  <si>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</si>
  <si>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</si>
  <si>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</si>
  <si>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</si>
  <si>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</si>
  <si>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</si>
  <si>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</si>
  <si>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</si>
  <si>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</si>
  <si>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</si>
  <si>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</si>
  <si>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</si>
  <si>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</si>
  <si>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</si>
  <si>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</si>
  <si>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</si>
  <si>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</si>
  <si>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</si>
  <si>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</si>
  <si>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</si>
  <si>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</si>
  <si>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</si>
  <si>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</si>
  <si>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</si>
  <si>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</si>
  <si>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</si>
  <si>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</si>
  <si>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</si>
  <si>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</si>
  <si>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</si>
  <si>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</si>
  <si>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</si>
  <si>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</si>
  <si>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</si>
  <si>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</si>
  <si>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</si>
  <si>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</si>
  <si>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</si>
  <si>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</si>
  <si>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</si>
  <si>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</si>
  <si>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FY'19</t>
  </si>
  <si>
    <t>USU NEW PARKING TERRACE</t>
  </si>
  <si>
    <t>3000-300-3401-FWA-20011770</t>
  </si>
  <si>
    <t>HEF USU</t>
  </si>
  <si>
    <t>VCBO ARCHITECTURE - CONTRACT</t>
  </si>
  <si>
    <t>1970294</t>
  </si>
  <si>
    <t>IET USU EST REV FOR PROGRAMMING</t>
  </si>
  <si>
    <t>SS</t>
  </si>
  <si>
    <t>N/A</t>
  </si>
  <si>
    <t>VCBO ARCHITECTURE - AMD 001</t>
  </si>
  <si>
    <t>CO</t>
  </si>
  <si>
    <t>VCBO ARCHITECTURE PRC 19C5-598</t>
  </si>
  <si>
    <t>13/19</t>
  </si>
  <si>
    <t>VCBO ARCHITECT PRC 19C5-1063</t>
  </si>
  <si>
    <t>VCBO ARCHITECT PRC  19C5-1065</t>
  </si>
  <si>
    <t>VCBO ARCHITECT PRC 19C5*1064</t>
  </si>
  <si>
    <t>RE 19C3-412                    BILL $45,111.78</t>
  </si>
  <si>
    <t>EH</t>
  </si>
  <si>
    <t>FY'20</t>
  </si>
  <si>
    <t xml:space="preserve">RALPH WADSWORTH CONSTR - CONTRACT </t>
  </si>
  <si>
    <t>2075038</t>
  </si>
  <si>
    <t>FED EX GMA F19-5</t>
  </si>
  <si>
    <t>CR 20M2-013              RE 19C3-412</t>
  </si>
  <si>
    <t>RALPH WADSWORTH CO 001</t>
  </si>
  <si>
    <t>RE 20C3                           BILL $14.94</t>
  </si>
  <si>
    <t>CACHE LANDMARK ENG GAX 20C5-647</t>
  </si>
  <si>
    <t>IET INCREASE USU EST REV FOR FULL PROJECT FUNDING</t>
  </si>
  <si>
    <t>DF</t>
  </si>
  <si>
    <t>ZIONS/RALPH L WADSWORTH RTNG GAX 20C5*855</t>
  </si>
  <si>
    <t>RALPH L WADSWORTH GAX 20C5*856</t>
  </si>
  <si>
    <t>W3 GAX 20C5*865</t>
  </si>
  <si>
    <t>RE 20C3- 73             BILL $1,191,831.00</t>
  </si>
  <si>
    <t>ZIONS/RALPH L WADSWORTH RTNG GAX 20C5-1152</t>
  </si>
  <si>
    <t>RALPH L WADSWORTH CONST GAX 20C5-1153</t>
  </si>
  <si>
    <t>CR 20M2-045             RE 20C3-027</t>
  </si>
  <si>
    <t>IDT 20C3*008 PRJ MGR FEE</t>
  </si>
  <si>
    <t>IET INCREASE USU EST PER REVISED CBE</t>
  </si>
  <si>
    <t>CMT ENG LAB GAX 20C5*1438</t>
  </si>
  <si>
    <t>WC3 CONSULTS GAX 20C5*1441</t>
  </si>
  <si>
    <t>RALPH L WADSWORTH CONST GAX 20C5*1494</t>
  </si>
  <si>
    <t>ZIONS/RALPH WADSWORTH RTNG GAX 20C5*1493</t>
  </si>
  <si>
    <t>CR 20M2-060                RE 20C3-073</t>
  </si>
  <si>
    <t>RE 20C3*119                   BILL $1,974,360.00</t>
  </si>
  <si>
    <t>QUALITY ASSURANCE ENG GAX 20C5*1729</t>
  </si>
  <si>
    <t>2070179</t>
  </si>
  <si>
    <t>ZIONS/RALPH L WADSWORTH RTNG GAX 20C7*350</t>
  </si>
  <si>
    <t>RALPH L WADSWORTH GAX 20C7*351</t>
  </si>
  <si>
    <t>CONSOLIDATED ENGINEERING CONTRACT</t>
  </si>
  <si>
    <t>RE 20C3*158                          BILL $636, 861.95</t>
  </si>
  <si>
    <t>COFC INSURANCE ITA 300 -2-037</t>
  </si>
  <si>
    <t>ZIONS/RALPH L WADSWORTH RTNG GAX 20C5*1952</t>
  </si>
  <si>
    <t>RALPH L WADSWORTH CONST GAX 20C5*1953</t>
  </si>
  <si>
    <t>CR 20M2-078                RE 20C3-119</t>
  </si>
  <si>
    <t>RE 20C3*199                   BILL $1,044,205.66</t>
  </si>
  <si>
    <t>RALPH L WADSWORTH CONST     CO 002</t>
  </si>
  <si>
    <t>CR 20M2-088               RE 20C3-158</t>
  </si>
  <si>
    <t>ZIONS/RL WADSWORTH RTNG GAX 20C5*2170</t>
  </si>
  <si>
    <t>RALPH L WADSWORTH GAX 20C5*2171</t>
  </si>
  <si>
    <t>USU CONTROLLERS OFFICE GAX 20C8*352</t>
  </si>
  <si>
    <t>2075296</t>
  </si>
  <si>
    <t>ZIONS/R L WADSWORTH RTNG GAX 20C5*2343</t>
  </si>
  <si>
    <t>RALPH L WADSWORTH CONST GAZ 20C5*2344</t>
  </si>
  <si>
    <t>CR 20M2-103                    RE 20C3-199</t>
  </si>
  <si>
    <t xml:space="preserve">USU CONTROLLERS OFFICE - AMA </t>
  </si>
  <si>
    <t>VCBO ARCHITECTURE- AMD002</t>
  </si>
  <si>
    <t>RE 20C3*262                  BILL $1,673,471.00</t>
  </si>
  <si>
    <t>RALPH L WADSWORTH CONST             CO 003</t>
  </si>
  <si>
    <t>QUALITY ASSURANCE ENG GAX 20C8*494</t>
  </si>
  <si>
    <t>ZIONS/RALPH L WADSWORTH RTNG GAX 20C5*2846</t>
  </si>
  <si>
    <t>RALPH L WADSWORTH CONST GAX 20C5*2847</t>
  </si>
  <si>
    <t>QUALITY ASSURANCE ENG GAX 20C8*506</t>
  </si>
  <si>
    <t>RE 20C3*302           BILL $883,942.15</t>
  </si>
  <si>
    <t>CR 20M2-117            RE 20C3-262</t>
  </si>
  <si>
    <t>RALPH L WADSWORTH CONST        CO 004</t>
  </si>
  <si>
    <t>QUALITY ASSURANCE ENG GAX 20C8*562</t>
  </si>
  <si>
    <t>RE 20C3*340       BILL $11,293.20</t>
  </si>
  <si>
    <t>CR 20M2-123              RE 20C3-302</t>
  </si>
  <si>
    <t>UTAH STATE UNIV GAX 20C5*3627</t>
  </si>
  <si>
    <t>RALPH L WADSWORTH CONST GAX 20C8*614</t>
  </si>
  <si>
    <t>ZIONS/RALPH WADSWORTH RTNG GAX 20C8*615</t>
  </si>
  <si>
    <t>QUALITY ASSUR ENG GAX 20C8*624</t>
  </si>
  <si>
    <t>13/20</t>
  </si>
  <si>
    <t>RE 20C3*384      BILL $1,451,621.75</t>
  </si>
  <si>
    <t>WC3 GAX 20C5*3879</t>
  </si>
  <si>
    <t>CR 20M2-126                  RE 20C3-340</t>
  </si>
  <si>
    <t>QUALITY ASSURANCE ENG GAX 20C8*496</t>
  </si>
  <si>
    <t>PG</t>
  </si>
  <si>
    <t>UTAH STATE UNIV GAX 20C7*1108</t>
  </si>
  <si>
    <t>QUALITY ASSURANCE ENG GAX 20C8*832</t>
  </si>
  <si>
    <t>DW</t>
  </si>
  <si>
    <t>ZIONS/RALPH WADSWORTH RTNG GAX 20C5-3978</t>
  </si>
  <si>
    <t>NP</t>
  </si>
  <si>
    <t>RALPH WADSWORTH CONST GAX 20C5-3979</t>
  </si>
  <si>
    <t>RE 20C3*429    BILL$986,989.05  (was  $41,249.05)</t>
  </si>
  <si>
    <t>FY'21</t>
  </si>
  <si>
    <t>RALPH L WADSWORTH  CONST     CO 005</t>
  </si>
  <si>
    <t>ZIONS/RALPH L WADSWORTH RTNG GAX 21C5*192</t>
  </si>
  <si>
    <t>RALPH L WADSWORTH GAX 21C5*193</t>
  </si>
  <si>
    <t xml:space="preserve">WC3 GAX 21C5*135 </t>
  </si>
  <si>
    <t>CR 21M2-008         RE 20C3-384</t>
  </si>
  <si>
    <t>CR 21M2-014           RE 20C3-429</t>
  </si>
  <si>
    <t>ZIONS/RALPH L WADSWORTH RTNG GAX 21C5*358</t>
  </si>
  <si>
    <t>RALPH L WADSWORTH GAX 21C5*359</t>
  </si>
  <si>
    <t>USU GAX 21C5*360</t>
  </si>
  <si>
    <t>WC3 GAX 21C5*353</t>
  </si>
  <si>
    <t>RE 21C3*019     BILL $1,029,929.00</t>
  </si>
  <si>
    <t>IET TRNSF FY'21 CAP IMPR FUNDS FROM 21247300</t>
  </si>
  <si>
    <t>BILL USU ALL COSTS LESS $3M FROM STATE CAP IMPR FUNDS</t>
  </si>
  <si>
    <t>RE 21C3*53      BILL $806,097.25</t>
  </si>
  <si>
    <t>ZIONS/RALPH L WADSWORTH RTNG GAX 21C7*253</t>
  </si>
  <si>
    <t>RALPH L WADSWORTH GAX 21C7*254</t>
  </si>
  <si>
    <t>UTAH STATE UNIV GAX 21C5*644</t>
  </si>
  <si>
    <t>RALPH L WADSWORTH CONSTRUCTION     CO 006</t>
  </si>
  <si>
    <t>QUALITY ASSUR ENG GAX F20*099</t>
  </si>
  <si>
    <t>ZIONS/RALPH L WADSWORTH CONST RTNG GAX 21C5*753</t>
  </si>
  <si>
    <t>RALPH L WADSWORTH GAX 21C5*754</t>
  </si>
  <si>
    <t>QUALITY ASSUR ENG GAX 21C5*804</t>
  </si>
  <si>
    <t>RE 21C3*87            BILL $1,856,680.38</t>
  </si>
  <si>
    <t>QUALITY ASSURANCE ENG GAX 21C5*805</t>
  </si>
  <si>
    <t>QUALITY ASSURANCE ENG GAX 21C5*806</t>
  </si>
  <si>
    <t>CR 21M2*044     RE 21C3*053</t>
  </si>
  <si>
    <t>CR 21M2*035     RE 21C3*019</t>
  </si>
  <si>
    <t>WC3 GAX 21C5*796</t>
  </si>
  <si>
    <t>RE 21C3*119      BILL $9,972.81</t>
  </si>
  <si>
    <t>USU GAX 21C7*729</t>
  </si>
  <si>
    <t>CR 21M2*052     RE 21C3*087</t>
  </si>
  <si>
    <t>commitments check to this point</t>
  </si>
  <si>
    <t>RE 21C3*152     BILL $77,067.82</t>
  </si>
  <si>
    <t>RALPH L WADSWORTH          CO 007</t>
  </si>
  <si>
    <t>CR 21M2*060     RE 21C3*119</t>
  </si>
  <si>
    <t>RALPH L WADSWORTH GAX 21C7*970</t>
  </si>
  <si>
    <t>RALPH L WADSWORTH GAX 21C8*446</t>
  </si>
  <si>
    <t>ZIONS/RALPH L WADSWORTH RTNG GAX 21C8*447</t>
  </si>
  <si>
    <t>RALPH L WADSWORTH GAX 21C8*448</t>
  </si>
  <si>
    <t>ZIONS/RALPH L WADSWORTH RTNG GAX 21C8*449</t>
  </si>
  <si>
    <t>USU GAX 21C7*1001</t>
  </si>
  <si>
    <t>CR 21M2*067     RE 21C3*152</t>
  </si>
  <si>
    <t>RE 21C3*228     BILL $796,186.74</t>
  </si>
  <si>
    <t>RALPH L WADSWORTH GAX 21C8*542</t>
  </si>
  <si>
    <t>USU GAX 21C5*1762</t>
  </si>
  <si>
    <t>IET TRNSF BUDGETED CONTINGENCY TO 21138300 FOR $3M IMPR FUNDS SHARE</t>
  </si>
  <si>
    <t>IET TRNSF FUNDS FROM CONTG RESERVE21138300 FOR CO 008</t>
  </si>
  <si>
    <t>RLW CONST CO                  CO 008</t>
  </si>
  <si>
    <t>CR 21M2*077     RE 21C3*228</t>
  </si>
  <si>
    <t>RE 21C3*264     BILL $124,887.92 MODIFIED TO $0.00 per Dave</t>
  </si>
  <si>
    <t>UTAH STATE UNIV GAX 21C7*1550</t>
  </si>
  <si>
    <t>RALPH L. WADSWORTH CONST GAX 21C7*1646</t>
  </si>
  <si>
    <t>RLW      CO 009</t>
  </si>
  <si>
    <t>RETURN FUNDS TO USU GAX 21C2*004 THROUGH 20029</t>
  </si>
  <si>
    <t>USU GAX 21C5*2398</t>
  </si>
  <si>
    <t>13/21</t>
  </si>
  <si>
    <t>RE 21C3*368     BILL $5,452.55</t>
  </si>
  <si>
    <t>QUAL ASSUR ENG GAX 21C9*858</t>
  </si>
  <si>
    <t>QUALIY ASSUR ENG GAX 21C9*857</t>
  </si>
  <si>
    <t>QUALIY ASSUR ENG GAX 21C9*859</t>
  </si>
  <si>
    <t>QUALIY ASSUR ENG GAX 21C9*860</t>
  </si>
  <si>
    <t>QUALIY ASSUR ENG GAX 21C9*861</t>
  </si>
  <si>
    <t>QUALIY ASSUR ENG GAX 21C9*862</t>
  </si>
  <si>
    <t>QUALIY ASSUR ENG GAX 21C9*863</t>
  </si>
  <si>
    <t>USU CONTROLLER'S OFFC GAX 21C5*2507</t>
  </si>
  <si>
    <t>RETURN FUNDS TO USU GAX 21C2*006</t>
  </si>
  <si>
    <t>CR 21M2-             RE 21C3*264</t>
  </si>
  <si>
    <t>RE 21C3*401     BILL $6,672.09</t>
  </si>
  <si>
    <t>FY'22</t>
  </si>
  <si>
    <t>CR 22M2*010     RE 21C3*401</t>
  </si>
  <si>
    <t>CR 22M2*010     RE 21C3*368</t>
  </si>
  <si>
    <t>USU CONTROLLERS OFFC GAX 22C7*087</t>
  </si>
  <si>
    <t>RE 22C3*19     BILL $568.24</t>
  </si>
  <si>
    <t>CR 22M2*027     RE 22C3*019</t>
  </si>
  <si>
    <t>USU GAX FC202111031131</t>
  </si>
  <si>
    <t>USU GAX FC202112202033</t>
  </si>
  <si>
    <t>RE 22C3*112     BILL $2,763.58</t>
  </si>
  <si>
    <t>USU GAX FC202201312797</t>
  </si>
  <si>
    <t>CR 22M5*003     RE 22C3*112</t>
  </si>
  <si>
    <t>RE 22C3*148     BILL $7,747.82</t>
  </si>
  <si>
    <t>CR 22M5*013     RE 22C3*148</t>
  </si>
  <si>
    <t>RALPH WADSWORTH GAX FC202203293896</t>
  </si>
  <si>
    <t>CR 22M5*025     RE 22C3*177</t>
  </si>
  <si>
    <t>RE 22C3*177     BILL $700.89</t>
  </si>
  <si>
    <t>RE 22C3*241     BILL $92,772.00</t>
  </si>
  <si>
    <t>CR 22M5*056     RE 22C3*241</t>
  </si>
  <si>
    <t>USU GAX FC202206236125</t>
  </si>
  <si>
    <t>13/22</t>
  </si>
  <si>
    <t>RE 22C3*346      BILL $384.00</t>
  </si>
  <si>
    <t>FY'23</t>
  </si>
  <si>
    <t>CR 23M5*009     RE 22C3*346</t>
  </si>
  <si>
    <t>RALPH WADSWORTH     CO 010</t>
  </si>
  <si>
    <t>QUALITY ASSUR ENG      AMD 001</t>
  </si>
  <si>
    <t>RALPH WADSWORTH GAX FC2023031416182</t>
  </si>
  <si>
    <t>CB</t>
  </si>
  <si>
    <t>CR 23M5*130     RE 23C3*240</t>
  </si>
  <si>
    <t>RE 23C3*240     BILL $41,195.00</t>
  </si>
  <si>
    <t>FY'24</t>
  </si>
  <si>
    <t>USU     CO 001</t>
  </si>
  <si>
    <t>13/24</t>
  </si>
  <si>
    <t>DECREASE USU EST REV</t>
  </si>
  <si>
    <t>PROJECT 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</si>
</sst>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b/>
      <sz val="22"/>
      <name val="Arial"/>
      <family val="2"/>
    </font>
    <font>
      <b/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 applyProtection="1">
      <protection locked="0"/>
    </xf>
    <xf numFmtId="0" fontId="5" fillId="0" borderId="0" xfId="0" quotePrefix="1" applyNumberFormat="1" applyFont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5" fillId="3" borderId="0" xfId="2" applyFont="1" applyFill="1" applyBorder="1" applyProtection="1">
      <protection locked="0"/>
    </xf>
    <xf numFmtId="43" fontId="4" fillId="0" borderId="0" xfId="2" applyFont="1" applyFill="1" applyBorder="1" applyAlignment="1" applyProtection="1">
      <alignment horizontal="left"/>
      <protection locked="0"/>
    </xf>
    <xf numFmtId="17" fontId="4" fillId="0" borderId="0" xfId="2" applyNumberFormat="1" applyFont="1" applyFill="1" applyAlignment="1" applyProtection="1">
      <alignment horizontal="center"/>
      <protection locked="0"/>
    </xf>
    <xf numFmtId="43" fontId="4" fillId="0" borderId="0" xfId="2" applyFont="1" applyFill="1" applyProtection="1">
      <protection locked="0"/>
    </xf>
    <xf numFmtId="43" fontId="4" fillId="0" borderId="0" xfId="2" applyFont="1" applyFill="1" applyBorder="1" applyProtection="1">
      <protection locked="0"/>
    </xf>
    <xf numFmtId="49" fontId="4" fillId="0" borderId="0" xfId="2" applyNumberFormat="1" applyFont="1" applyFill="1" applyBorder="1" applyAlignment="1" applyProtection="1">
      <alignment horizontal="center"/>
      <protection locked="0"/>
    </xf>
    <xf numFmtId="1" fontId="4" fillId="0" borderId="0" xfId="2" applyNumberFormat="1" applyFont="1" applyFill="1" applyBorder="1" applyAlignment="1" applyProtection="1">
      <alignment horizontal="center"/>
      <protection locked="0"/>
    </xf>
    <xf numFmtId="43" fontId="0" fillId="0" borderId="0" xfId="2" applyFont="1" applyProtection="1">
      <protection locked="0"/>
    </xf>
    <xf numFmtId="43" fontId="15" fillId="0" borderId="0" xfId="2" applyFont="1" applyProtection="1">
      <protection locked="0"/>
    </xf>
    <xf numFmtId="43" fontId="17" fillId="0" borderId="0" xfId="2" applyFont="1" applyBorder="1" applyAlignment="1" applyProtection="1">
      <alignment horizontal="left"/>
      <protection locked="0"/>
    </xf>
    <xf numFmtId="43" fontId="16" fillId="2" borderId="0" xfId="2" applyFont="1" applyFill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87" activePane="bottomLeft" state="frozen"/>
      <selection pane="bottomLeft" activeCell="B200" sqref="B200"/>
    </sheetView>
  </sheetViews>
  <sheetFormatPr defaultColWidth="8.88671875" defaultRowHeight="12" x14ac:dyDescent="0.2"/>
  <cols>
    <col min="1" max="1" width="5.77734375" style="55" customWidth="1"/>
    <col min="2" max="2" width="35.109375" style="56" customWidth="1"/>
    <col min="3" max="3" width="3.77734375" style="57" customWidth="1"/>
    <col min="4" max="7" width="10.44140625" style="58" customWidth="1"/>
    <col min="8" max="8" width="12.109375" style="58" customWidth="1"/>
    <col min="9" max="9" width="11.21875" style="58" bestFit="1" customWidth="1"/>
    <col min="10" max="10" width="6.77734375" style="94" customWidth="1"/>
    <col min="11" max="11" width="5.88671875" style="95" customWidth="1"/>
    <col min="12" max="12" width="10.6640625" style="58" customWidth="1"/>
    <col min="13" max="13" width="13.109375" style="58" bestFit="1" customWidth="1"/>
    <col min="14" max="14" width="10.109375" style="58" bestFit="1" customWidth="1"/>
    <col min="15" max="15" width="10.44140625" style="58" bestFit="1" customWidth="1"/>
    <col min="16" max="16384" width="8.88671875" style="58"/>
  </cols>
  <sheetData>
    <row r="1" spans="1:254" ht="15.75" x14ac:dyDescent="0.25">
      <c r="H1" s="96" t="s">
        <v>38</v>
      </c>
      <c r="J1" s="59"/>
      <c r="K1" s="60"/>
      <c r="L1" s="61"/>
      <c r="M1" s="61"/>
      <c r="N1" s="61"/>
    </row>
    <row r="2" spans="1:254" s="5" customFormat="1" ht="14.1" customHeight="1" x14ac:dyDescent="0.25">
      <c r="A2" s="3"/>
      <c r="B2" s="2" t="s">
        <v>0</v>
      </c>
      <c r="C2" s="53"/>
      <c r="D2" s="103"/>
      <c r="H2" s="5" t="s">
        <v>48</v>
      </c>
      <c r="I2" s="97"/>
      <c r="J2" s="98"/>
      <c r="K2" s="6"/>
      <c r="L2" s="61"/>
      <c r="M2" s="61"/>
      <c r="N2" s="61"/>
    </row>
    <row r="3" spans="1:254" s="5" customFormat="1" ht="14.1" customHeight="1" x14ac:dyDescent="0.25">
      <c r="A3" s="3"/>
      <c r="B3" s="4" t="s">
        <v>1</v>
      </c>
      <c r="C3" s="52"/>
      <c r="D3" s="110" t="s">
        <v>61</v>
      </c>
      <c r="H3" s="5" t="s">
        <v>49</v>
      </c>
      <c r="I3" s="97"/>
      <c r="J3" s="98"/>
      <c r="K3" s="6"/>
      <c r="L3" s="61"/>
      <c r="M3" s="121">
        <f>11600000-I11</f>
        <v>-406619.78000000119</v>
      </c>
      <c r="N3" s="61"/>
    </row>
    <row r="4" spans="1:254" s="5" customFormat="1" ht="14.1" customHeight="1" x14ac:dyDescent="0.25">
      <c r="A4" s="3"/>
      <c r="B4" s="102" t="s">
        <v>55</v>
      </c>
      <c r="C4" s="52"/>
      <c r="D4" s="111">
        <v>18525</v>
      </c>
      <c r="H4" s="5" t="s">
        <v>50</v>
      </c>
      <c r="I4" s="97"/>
      <c r="J4" s="98"/>
      <c r="K4" s="6"/>
      <c r="L4" s="61"/>
      <c r="M4" s="61"/>
      <c r="N4" s="61"/>
    </row>
    <row r="5" spans="1:254" s="5" customFormat="1" ht="14.1" customHeight="1" x14ac:dyDescent="0.25">
      <c r="A5" s="3"/>
      <c r="B5" s="2" t="s">
        <v>2</v>
      </c>
      <c r="C5" s="53"/>
      <c r="D5" s="5" t="s">
        <v>59</v>
      </c>
      <c r="H5" s="5" t="s">
        <v>51</v>
      </c>
      <c r="I5" s="97"/>
      <c r="J5" s="98"/>
      <c r="K5" s="6"/>
      <c r="L5" s="61"/>
      <c r="M5" s="61"/>
      <c r="N5" s="61"/>
    </row>
    <row r="6" spans="1:254" s="5" customFormat="1" ht="14.1" customHeight="1" thickBot="1" x14ac:dyDescent="0.35">
      <c r="A6" s="3"/>
      <c r="B6" s="2" t="s">
        <v>3</v>
      </c>
      <c r="C6" s="53"/>
      <c r="D6" s="109">
        <v>20011770</v>
      </c>
      <c r="E6" s="5" t="s">
        <v>4</v>
      </c>
      <c r="H6" s="5" t="s">
        <v>54</v>
      </c>
      <c r="I6" s="99"/>
      <c r="J6" s="98"/>
      <c r="K6" s="6"/>
      <c r="L6" s="61"/>
      <c r="M6" s="61"/>
      <c r="N6" s="61"/>
    </row>
    <row r="7" spans="1:254" s="5" customFormat="1" ht="14.1" customHeight="1" x14ac:dyDescent="0.2">
      <c r="A7" s="3"/>
      <c r="B7" s="2" t="s">
        <v>5</v>
      </c>
      <c r="C7" s="53"/>
      <c r="D7" s="103" t="s">
        <v>60</v>
      </c>
      <c r="G7" s="87">
        <f>+G11-F11</f>
        <v>0</v>
      </c>
      <c r="H7" s="5" t="s">
        <v>52</v>
      </c>
      <c r="I7" s="100">
        <f>SUM(I2:I6)</f>
        <v>0</v>
      </c>
      <c r="J7" s="101"/>
      <c r="K7" s="6"/>
      <c r="L7" s="43"/>
      <c r="M7" s="44"/>
      <c r="N7" s="45"/>
    </row>
    <row r="8" spans="1:254" s="5" customFormat="1" ht="14.1" customHeight="1" x14ac:dyDescent="0.2">
      <c r="A8" s="3"/>
      <c r="B8" s="62"/>
      <c r="C8" s="63"/>
      <c r="D8" s="64"/>
      <c r="E8" s="64" t="s">
        <v>6</v>
      </c>
      <c r="F8" s="64"/>
      <c r="G8" s="64"/>
      <c r="H8" s="64"/>
      <c r="I8" s="64" t="s">
        <v>7</v>
      </c>
      <c r="J8" s="65" t="s">
        <v>46</v>
      </c>
      <c r="K8" s="66" t="s">
        <v>47</v>
      </c>
      <c r="L8" s="104"/>
      <c r="M8" s="87"/>
    </row>
    <row r="9" spans="1:254" s="74" customFormat="1" ht="14.1" customHeight="1" x14ac:dyDescent="0.2">
      <c r="A9" s="3"/>
      <c r="B9" s="67" t="s">
        <v>8</v>
      </c>
      <c r="C9" s="68"/>
      <c r="D9" s="69" t="s">
        <v>9</v>
      </c>
      <c r="E9" s="70" t="s">
        <v>10</v>
      </c>
      <c r="F9" s="70" t="s">
        <v>11</v>
      </c>
      <c r="G9" s="71" t="s">
        <v>12</v>
      </c>
      <c r="H9" s="71" t="s">
        <v>13</v>
      </c>
      <c r="I9" s="70" t="s">
        <v>9</v>
      </c>
      <c r="J9" s="72" t="s">
        <v>14</v>
      </c>
      <c r="K9" s="73" t="s">
        <v>14</v>
      </c>
      <c r="L9" s="105" t="s">
        <v>56</v>
      </c>
      <c r="M9" s="106" t="s">
        <v>57</v>
      </c>
    </row>
    <row r="10" spans="1:254" s="82" customFormat="1" ht="14.1" customHeight="1" x14ac:dyDescent="0.2">
      <c r="A10" s="75"/>
      <c r="B10" s="76"/>
      <c r="C10" s="77"/>
      <c r="D10" s="78"/>
      <c r="E10" s="78"/>
      <c r="F10" s="78"/>
      <c r="G10" s="78"/>
      <c r="H10" s="78"/>
      <c r="I10" s="78"/>
      <c r="J10" s="79"/>
      <c r="K10" s="80"/>
      <c r="L10" s="107">
        <f>F11-3000000+189681-18895</f>
        <v>12006619.780000005</v>
      </c>
      <c r="M10" s="1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</row>
    <row r="11" spans="1:254" s="88" customFormat="1" ht="14.1" customHeight="1" x14ac:dyDescent="0.2">
      <c r="A11" s="49" t="s">
        <v>15</v>
      </c>
      <c r="B11" s="83" t="s">
        <v>16</v>
      </c>
      <c r="C11" s="84"/>
      <c r="D11" s="14">
        <f>SUM(D14:D241)</f>
        <v>14835833.779999999</v>
      </c>
      <c r="E11" s="14">
        <f>SUM(E14:E241)-F11</f>
        <v>0</v>
      </c>
      <c r="F11" s="14">
        <f>SUM(F14:F241)</f>
        <v>14835833.780000005</v>
      </c>
      <c r="G11" s="14">
        <f>SUM(G14:G241)</f>
        <v>14835833.779999999</v>
      </c>
      <c r="H11" s="14">
        <f>+D11-G11</f>
        <v>0</v>
      </c>
      <c r="I11" s="14">
        <f>SUM(I14:I241)</f>
        <v>12006619.780000001</v>
      </c>
      <c r="J11" s="85"/>
      <c r="K11" s="86"/>
      <c r="L11" s="108">
        <f>SUM(L13:L241)</f>
        <v>12006619.780000003</v>
      </c>
      <c r="M11" s="108">
        <f>SUM(M13:M241)</f>
        <v>0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</row>
    <row r="12" spans="1:254" s="88" customFormat="1" ht="14.1" customHeight="1" x14ac:dyDescent="0.2">
      <c r="A12" s="49"/>
      <c r="B12" s="89"/>
      <c r="C12" s="90"/>
      <c r="D12" s="15"/>
      <c r="E12" s="48"/>
      <c r="F12" s="15"/>
      <c r="G12" s="15"/>
      <c r="H12" s="15"/>
      <c r="I12" s="15"/>
      <c r="J12" s="91"/>
      <c r="K12" s="92"/>
      <c r="L12" s="93">
        <f>L10-L11</f>
        <v>0</v>
      </c>
      <c r="M12" s="87">
        <f>M11-L11</f>
        <v>-12006619.780000003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</row>
    <row r="13" spans="1:254" s="12" customFormat="1" ht="14.1" customHeight="1" x14ac:dyDescent="0.2">
      <c r="A13" s="46"/>
      <c r="B13" s="8"/>
      <c r="C13" s="54" t="s">
        <v>53</v>
      </c>
      <c r="D13" s="10"/>
      <c r="E13" s="10">
        <f>+D13</f>
        <v>0</v>
      </c>
      <c r="F13" s="10"/>
      <c r="G13" s="10">
        <f t="shared" ref="G13:G19" si="0">IF(J13&gt;0,0,F13)</f>
        <v>0</v>
      </c>
      <c r="H13" s="10">
        <f t="shared" ref="H13:H19" si="1">+D13</f>
        <v>0</v>
      </c>
      <c r="I13" s="10"/>
      <c r="J13" s="5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7" t="s">
        <v>58</v>
      </c>
      <c r="B14" s="8"/>
      <c r="C14" s="54" t="s">
        <v>53</v>
      </c>
      <c r="D14" s="10"/>
      <c r="E14" s="10">
        <f>+D14</f>
        <v>0</v>
      </c>
      <c r="F14" s="10"/>
      <c r="G14" s="10">
        <f t="shared" si="0"/>
        <v>0</v>
      </c>
      <c r="H14" s="10">
        <f t="shared" si="1"/>
        <v>0</v>
      </c>
      <c r="I14" s="10"/>
      <c r="J14" s="5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43494</v>
      </c>
      <c r="B15" s="8" t="s">
        <v>62</v>
      </c>
      <c r="C15" s="113" t="s">
        <v>66</v>
      </c>
      <c r="D15" s="10"/>
      <c r="E15" s="10">
        <f t="shared" ref="E15:E17" si="2">+D15</f>
        <v>0</v>
      </c>
      <c r="F15" s="10"/>
      <c r="G15" s="10">
        <v>29000</v>
      </c>
      <c r="H15" s="10">
        <f t="shared" ref="H15:H17" si="3">+D15</f>
        <v>0</v>
      </c>
      <c r="I15" s="10"/>
      <c r="J15" s="51" t="s">
        <v>63</v>
      </c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43497</v>
      </c>
      <c r="B16" s="8" t="s">
        <v>64</v>
      </c>
      <c r="C16" s="113" t="s">
        <v>65</v>
      </c>
      <c r="D16" s="10">
        <v>100000</v>
      </c>
      <c r="E16" s="10">
        <f t="shared" si="2"/>
        <v>100000</v>
      </c>
      <c r="F16" s="10"/>
      <c r="G16" s="10">
        <f t="shared" ref="G16" si="4">IF(J16&gt;0,0,F16)</f>
        <v>0</v>
      </c>
      <c r="H16" s="10">
        <f t="shared" si="3"/>
        <v>100000</v>
      </c>
      <c r="I16" s="10"/>
      <c r="J16" s="51"/>
      <c r="K16" s="11">
        <v>4761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43553</v>
      </c>
      <c r="B17" s="8" t="s">
        <v>67</v>
      </c>
      <c r="C17" s="113" t="s">
        <v>68</v>
      </c>
      <c r="D17" s="10"/>
      <c r="E17" s="10">
        <f t="shared" si="2"/>
        <v>0</v>
      </c>
      <c r="F17" s="10"/>
      <c r="G17" s="10">
        <v>16370</v>
      </c>
      <c r="H17" s="10">
        <f t="shared" si="3"/>
        <v>0</v>
      </c>
      <c r="I17" s="10"/>
      <c r="J17" s="51" t="s">
        <v>63</v>
      </c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43634</v>
      </c>
      <c r="B18" s="8" t="s">
        <v>69</v>
      </c>
      <c r="C18" s="113" t="s">
        <v>75</v>
      </c>
      <c r="D18" s="10"/>
      <c r="E18" s="10">
        <f t="shared" ref="E18:E23" si="5">+D18</f>
        <v>0</v>
      </c>
      <c r="F18" s="10">
        <v>4275</v>
      </c>
      <c r="G18" s="10">
        <f t="shared" si="0"/>
        <v>0</v>
      </c>
      <c r="H18" s="10">
        <f t="shared" si="1"/>
        <v>0</v>
      </c>
      <c r="I18" s="10"/>
      <c r="J18" s="51" t="s">
        <v>63</v>
      </c>
      <c r="K18" s="11">
        <v>6861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 t="s">
        <v>70</v>
      </c>
      <c r="B19" s="13" t="s">
        <v>71</v>
      </c>
      <c r="C19" s="113" t="s">
        <v>75</v>
      </c>
      <c r="D19" s="10"/>
      <c r="E19" s="10">
        <f t="shared" si="5"/>
        <v>0</v>
      </c>
      <c r="F19" s="10">
        <v>18751.78</v>
      </c>
      <c r="G19" s="10">
        <f t="shared" si="0"/>
        <v>0</v>
      </c>
      <c r="H19" s="10">
        <f t="shared" si="1"/>
        <v>0</v>
      </c>
      <c r="I19" s="10"/>
      <c r="J19" s="51" t="s">
        <v>63</v>
      </c>
      <c r="K19" s="11">
        <v>6861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 t="s">
        <v>70</v>
      </c>
      <c r="B20" s="8" t="s">
        <v>72</v>
      </c>
      <c r="C20" s="113" t="s">
        <v>75</v>
      </c>
      <c r="D20" s="10"/>
      <c r="E20" s="10">
        <f t="shared" si="5"/>
        <v>0</v>
      </c>
      <c r="F20" s="10">
        <v>12475</v>
      </c>
      <c r="G20" s="10">
        <f t="shared" ref="G20:G35" si="6">IF(J20&gt;0,0,F20)</f>
        <v>0</v>
      </c>
      <c r="H20" s="10">
        <f t="shared" ref="H20:H35" si="7">+D20</f>
        <v>0</v>
      </c>
      <c r="I20" s="10"/>
      <c r="J20" s="51" t="s">
        <v>63</v>
      </c>
      <c r="K20" s="11">
        <v>6861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 t="s">
        <v>70</v>
      </c>
      <c r="B21" s="8" t="s">
        <v>73</v>
      </c>
      <c r="C21" s="113" t="s">
        <v>75</v>
      </c>
      <c r="D21" s="10"/>
      <c r="E21" s="10">
        <f t="shared" si="5"/>
        <v>0</v>
      </c>
      <c r="F21" s="10">
        <v>9610</v>
      </c>
      <c r="G21" s="10">
        <f t="shared" si="6"/>
        <v>0</v>
      </c>
      <c r="H21" s="10">
        <f t="shared" si="7"/>
        <v>0</v>
      </c>
      <c r="I21" s="10"/>
      <c r="J21" s="51" t="s">
        <v>63</v>
      </c>
      <c r="K21" s="11">
        <v>6861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70</v>
      </c>
      <c r="B22" s="112" t="s">
        <v>74</v>
      </c>
      <c r="C22" s="113" t="s">
        <v>66</v>
      </c>
      <c r="D22" s="10"/>
      <c r="E22" s="10">
        <f t="shared" si="5"/>
        <v>0</v>
      </c>
      <c r="F22" s="10"/>
      <c r="G22" s="10">
        <f t="shared" si="6"/>
        <v>0</v>
      </c>
      <c r="H22" s="10">
        <f t="shared" si="7"/>
        <v>0</v>
      </c>
      <c r="I22" s="10"/>
      <c r="J22" s="51"/>
      <c r="K22" s="11"/>
      <c r="L22" s="10">
        <v>45111.78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4" t="s">
        <v>53</v>
      </c>
      <c r="D23" s="10"/>
      <c r="E23" s="10">
        <f t="shared" si="5"/>
        <v>0</v>
      </c>
      <c r="F23" s="10"/>
      <c r="G23" s="10">
        <f t="shared" si="6"/>
        <v>0</v>
      </c>
      <c r="H23" s="10">
        <f t="shared" si="7"/>
        <v>0</v>
      </c>
      <c r="I23" s="10"/>
      <c r="J23" s="5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4" t="s">
        <v>53</v>
      </c>
      <c r="D24" s="9"/>
      <c r="E24" s="10">
        <f t="shared" ref="E24:E39" si="8">+D24</f>
        <v>0</v>
      </c>
      <c r="F24" s="10"/>
      <c r="G24" s="10">
        <f t="shared" si="6"/>
        <v>0</v>
      </c>
      <c r="H24" s="10">
        <f t="shared" si="7"/>
        <v>0</v>
      </c>
      <c r="I24" s="10"/>
      <c r="J24" s="51"/>
      <c r="K24" s="11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/>
      <c r="B25" s="8"/>
      <c r="C25" s="54" t="s">
        <v>53</v>
      </c>
      <c r="D25" s="10"/>
      <c r="E25" s="10">
        <f t="shared" si="8"/>
        <v>0</v>
      </c>
      <c r="F25" s="10"/>
      <c r="G25" s="10">
        <f t="shared" si="6"/>
        <v>0</v>
      </c>
      <c r="H25" s="10">
        <f t="shared" si="7"/>
        <v>0</v>
      </c>
      <c r="I25" s="10"/>
      <c r="J25" s="5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47" t="s">
        <v>76</v>
      </c>
      <c r="B26" s="8"/>
      <c r="C26" s="54" t="s">
        <v>53</v>
      </c>
      <c r="D26" s="10"/>
      <c r="E26" s="10">
        <f t="shared" si="8"/>
        <v>0</v>
      </c>
      <c r="F26" s="10"/>
      <c r="G26" s="10">
        <f t="shared" si="6"/>
        <v>0</v>
      </c>
      <c r="H26" s="10">
        <f t="shared" si="7"/>
        <v>0</v>
      </c>
      <c r="I26" s="10"/>
      <c r="J26" s="5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43678</v>
      </c>
      <c r="B27" s="8" t="s">
        <v>77</v>
      </c>
      <c r="C27" s="113" t="s">
        <v>66</v>
      </c>
      <c r="D27" s="10"/>
      <c r="E27" s="10">
        <f t="shared" si="8"/>
        <v>0</v>
      </c>
      <c r="F27" s="10"/>
      <c r="G27" s="10">
        <v>10374085</v>
      </c>
      <c r="H27" s="10">
        <f t="shared" si="7"/>
        <v>0</v>
      </c>
      <c r="I27" s="10"/>
      <c r="J27" s="51" t="s">
        <v>78</v>
      </c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43682</v>
      </c>
      <c r="B28" s="8" t="s">
        <v>79</v>
      </c>
      <c r="C28" s="113" t="s">
        <v>85</v>
      </c>
      <c r="D28" s="10"/>
      <c r="E28" s="10">
        <f t="shared" si="8"/>
        <v>0</v>
      </c>
      <c r="F28" s="10">
        <f>7.47+7.47</f>
        <v>14.94</v>
      </c>
      <c r="G28" s="10">
        <f t="shared" si="6"/>
        <v>14.94</v>
      </c>
      <c r="H28" s="10">
        <f t="shared" si="7"/>
        <v>0</v>
      </c>
      <c r="I28" s="10"/>
      <c r="J28" s="51"/>
      <c r="K28" s="11">
        <v>6879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43679</v>
      </c>
      <c r="B29" s="112" t="s">
        <v>80</v>
      </c>
      <c r="C29" s="113" t="s">
        <v>66</v>
      </c>
      <c r="D29" s="10"/>
      <c r="E29" s="10">
        <f t="shared" si="8"/>
        <v>0</v>
      </c>
      <c r="F29" s="10"/>
      <c r="G29" s="10">
        <f t="shared" si="6"/>
        <v>0</v>
      </c>
      <c r="H29" s="10">
        <f t="shared" si="7"/>
        <v>0</v>
      </c>
      <c r="I29" s="10">
        <v>45111.78</v>
      </c>
      <c r="J29" s="5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43712</v>
      </c>
      <c r="B30" s="8" t="s">
        <v>81</v>
      </c>
      <c r="C30" s="113" t="s">
        <v>68</v>
      </c>
      <c r="D30" s="10"/>
      <c r="E30" s="10">
        <f t="shared" si="8"/>
        <v>0</v>
      </c>
      <c r="F30" s="10"/>
      <c r="G30" s="10">
        <v>541680</v>
      </c>
      <c r="H30" s="10">
        <f t="shared" si="7"/>
        <v>0</v>
      </c>
      <c r="I30" s="10"/>
      <c r="J30" s="51" t="s">
        <v>78</v>
      </c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43732</v>
      </c>
      <c r="B31" s="112" t="s">
        <v>82</v>
      </c>
      <c r="C31" s="113" t="s">
        <v>66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51"/>
      <c r="K31" s="11"/>
      <c r="L31" s="10">
        <v>14.94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43738</v>
      </c>
      <c r="B32" s="8" t="s">
        <v>83</v>
      </c>
      <c r="C32" s="113" t="s">
        <v>85</v>
      </c>
      <c r="D32" s="10"/>
      <c r="E32" s="10">
        <f t="shared" si="8"/>
        <v>0</v>
      </c>
      <c r="F32" s="10">
        <v>4440</v>
      </c>
      <c r="G32" s="10">
        <f t="shared" si="6"/>
        <v>4440</v>
      </c>
      <c r="H32" s="10">
        <f t="shared" si="7"/>
        <v>0</v>
      </c>
      <c r="I32" s="10"/>
      <c r="J32" s="51"/>
      <c r="K32" s="11">
        <v>6864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43739</v>
      </c>
      <c r="B33" s="8" t="s">
        <v>84</v>
      </c>
      <c r="C33" s="113" t="s">
        <v>85</v>
      </c>
      <c r="D33" s="10">
        <v>11600000</v>
      </c>
      <c r="E33" s="10">
        <f t="shared" si="8"/>
        <v>11600000</v>
      </c>
      <c r="F33" s="10"/>
      <c r="G33" s="10">
        <f t="shared" si="6"/>
        <v>0</v>
      </c>
      <c r="H33" s="10">
        <f t="shared" si="7"/>
        <v>11600000</v>
      </c>
      <c r="I33" s="10"/>
      <c r="J33" s="51"/>
      <c r="K33" s="11">
        <v>4761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43753</v>
      </c>
      <c r="B34" s="8" t="s">
        <v>86</v>
      </c>
      <c r="C34" s="113" t="s">
        <v>85</v>
      </c>
      <c r="D34" s="10"/>
      <c r="E34" s="10">
        <f t="shared" si="8"/>
        <v>0</v>
      </c>
      <c r="F34" s="10">
        <v>59315</v>
      </c>
      <c r="G34" s="10">
        <f t="shared" si="6"/>
        <v>0</v>
      </c>
      <c r="H34" s="10">
        <f t="shared" si="7"/>
        <v>0</v>
      </c>
      <c r="I34" s="10"/>
      <c r="J34" s="51" t="s">
        <v>78</v>
      </c>
      <c r="K34" s="11">
        <v>6811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43753</v>
      </c>
      <c r="B35" s="8" t="s">
        <v>87</v>
      </c>
      <c r="C35" s="113" t="s">
        <v>85</v>
      </c>
      <c r="D35" s="10"/>
      <c r="E35" s="10">
        <f t="shared" si="8"/>
        <v>0</v>
      </c>
      <c r="F35" s="10">
        <v>1126976</v>
      </c>
      <c r="G35" s="10">
        <f t="shared" si="6"/>
        <v>0</v>
      </c>
      <c r="H35" s="10">
        <f t="shared" si="7"/>
        <v>0</v>
      </c>
      <c r="I35" s="10"/>
      <c r="J35" s="51" t="s">
        <v>78</v>
      </c>
      <c r="K35" s="11">
        <v>6811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43756</v>
      </c>
      <c r="B36" s="8" t="s">
        <v>88</v>
      </c>
      <c r="C36" s="113" t="s">
        <v>85</v>
      </c>
      <c r="D36" s="10"/>
      <c r="E36" s="10">
        <f t="shared" si="8"/>
        <v>0</v>
      </c>
      <c r="F36" s="10">
        <v>1100</v>
      </c>
      <c r="G36" s="10">
        <f t="shared" ref="G36:G50" si="9">IF(J36&gt;0,0,F36)</f>
        <v>1100</v>
      </c>
      <c r="H36" s="10">
        <f t="shared" ref="H36:H50" si="10">+D36</f>
        <v>0</v>
      </c>
      <c r="I36" s="10"/>
      <c r="J36" s="51"/>
      <c r="K36" s="11">
        <v>6861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43768</v>
      </c>
      <c r="B37" s="112" t="s">
        <v>89</v>
      </c>
      <c r="C37" s="113" t="s">
        <v>66</v>
      </c>
      <c r="D37" s="10"/>
      <c r="E37" s="10">
        <f t="shared" si="8"/>
        <v>0</v>
      </c>
      <c r="F37" s="10"/>
      <c r="G37" s="10">
        <f t="shared" si="9"/>
        <v>0</v>
      </c>
      <c r="H37" s="10">
        <f t="shared" si="10"/>
        <v>0</v>
      </c>
      <c r="I37" s="10"/>
      <c r="J37" s="51"/>
      <c r="K37" s="11"/>
      <c r="L37" s="10">
        <v>1191831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43773</v>
      </c>
      <c r="B38" s="8" t="s">
        <v>90</v>
      </c>
      <c r="C38" s="113" t="s">
        <v>85</v>
      </c>
      <c r="D38" s="10"/>
      <c r="E38" s="10">
        <f t="shared" si="8"/>
        <v>0</v>
      </c>
      <c r="F38" s="10">
        <v>73388</v>
      </c>
      <c r="G38" s="10">
        <f t="shared" si="9"/>
        <v>0</v>
      </c>
      <c r="H38" s="10">
        <f t="shared" si="10"/>
        <v>0</v>
      </c>
      <c r="I38" s="10"/>
      <c r="J38" s="51" t="s">
        <v>78</v>
      </c>
      <c r="K38" s="11">
        <v>6811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43773</v>
      </c>
      <c r="B39" s="8" t="s">
        <v>91</v>
      </c>
      <c r="C39" s="113" t="s">
        <v>85</v>
      </c>
      <c r="D39" s="10"/>
      <c r="E39" s="10">
        <f t="shared" si="8"/>
        <v>0</v>
      </c>
      <c r="F39" s="10">
        <v>1394316</v>
      </c>
      <c r="G39" s="10">
        <f t="shared" si="9"/>
        <v>0</v>
      </c>
      <c r="H39" s="10">
        <f t="shared" si="10"/>
        <v>0</v>
      </c>
      <c r="I39" s="10"/>
      <c r="J39" s="51" t="s">
        <v>78</v>
      </c>
      <c r="K39" s="11">
        <v>6811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43762</v>
      </c>
      <c r="B40" s="112" t="s">
        <v>92</v>
      </c>
      <c r="C40" s="113" t="s">
        <v>66</v>
      </c>
      <c r="D40" s="10"/>
      <c r="E40" s="10">
        <f t="shared" ref="E40:E54" si="11">+D40</f>
        <v>0</v>
      </c>
      <c r="F40" s="10"/>
      <c r="G40" s="10">
        <f t="shared" si="9"/>
        <v>0</v>
      </c>
      <c r="H40" s="10">
        <f t="shared" si="10"/>
        <v>0</v>
      </c>
      <c r="I40" s="10">
        <v>14.94</v>
      </c>
      <c r="J40" s="51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43774</v>
      </c>
      <c r="B41" s="8" t="s">
        <v>93</v>
      </c>
      <c r="C41" s="113" t="s">
        <v>85</v>
      </c>
      <c r="D41" s="10"/>
      <c r="E41" s="10">
        <f t="shared" si="11"/>
        <v>0</v>
      </c>
      <c r="F41" s="10">
        <v>64508</v>
      </c>
      <c r="G41" s="10">
        <f t="shared" si="9"/>
        <v>64508</v>
      </c>
      <c r="H41" s="10">
        <f t="shared" si="10"/>
        <v>0</v>
      </c>
      <c r="I41" s="10"/>
      <c r="J41" s="51"/>
      <c r="K41" s="11">
        <v>6865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f>+A41</f>
        <v>43774</v>
      </c>
      <c r="B42" s="8" t="s">
        <v>94</v>
      </c>
      <c r="C42" s="113" t="s">
        <v>85</v>
      </c>
      <c r="D42" s="10">
        <f>12153400-11700000</f>
        <v>453400</v>
      </c>
      <c r="E42" s="10">
        <f t="shared" si="11"/>
        <v>453400</v>
      </c>
      <c r="F42" s="10"/>
      <c r="G42" s="10">
        <f t="shared" si="9"/>
        <v>0</v>
      </c>
      <c r="H42" s="10">
        <f t="shared" si="10"/>
        <v>453400</v>
      </c>
      <c r="I42" s="10"/>
      <c r="J42" s="51"/>
      <c r="K42" s="11">
        <v>4761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43802</v>
      </c>
      <c r="B43" s="8" t="s">
        <v>95</v>
      </c>
      <c r="C43" s="113" t="s">
        <v>85</v>
      </c>
      <c r="D43" s="10"/>
      <c r="E43" s="10">
        <f t="shared" si="11"/>
        <v>0</v>
      </c>
      <c r="F43" s="10">
        <v>6350</v>
      </c>
      <c r="G43" s="10">
        <f t="shared" si="9"/>
        <v>6350</v>
      </c>
      <c r="H43" s="10">
        <f t="shared" si="10"/>
        <v>0</v>
      </c>
      <c r="I43" s="10"/>
      <c r="J43" s="51"/>
      <c r="K43" s="11">
        <v>6864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43802</v>
      </c>
      <c r="B44" s="50" t="s">
        <v>96</v>
      </c>
      <c r="C44" s="113" t="s">
        <v>85</v>
      </c>
      <c r="D44" s="10"/>
      <c r="E44" s="10">
        <f t="shared" si="11"/>
        <v>0</v>
      </c>
      <c r="F44" s="10">
        <v>110</v>
      </c>
      <c r="G44" s="10">
        <f t="shared" si="9"/>
        <v>110</v>
      </c>
      <c r="H44" s="10">
        <f t="shared" si="10"/>
        <v>0</v>
      </c>
      <c r="I44" s="10"/>
      <c r="J44" s="51"/>
      <c r="K44" s="11">
        <v>6861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43809</v>
      </c>
      <c r="B45" s="8" t="s">
        <v>98</v>
      </c>
      <c r="C45" s="113" t="s">
        <v>85</v>
      </c>
      <c r="D45" s="10"/>
      <c r="E45" s="10">
        <f t="shared" si="11"/>
        <v>0</v>
      </c>
      <c r="F45" s="10">
        <v>21788</v>
      </c>
      <c r="G45" s="10">
        <f t="shared" si="9"/>
        <v>0</v>
      </c>
      <c r="H45" s="10">
        <f t="shared" si="10"/>
        <v>0</v>
      </c>
      <c r="I45" s="10"/>
      <c r="J45" s="51" t="s">
        <v>78</v>
      </c>
      <c r="K45" s="11">
        <v>6811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43809</v>
      </c>
      <c r="B46" s="8" t="s">
        <v>97</v>
      </c>
      <c r="C46" s="113" t="s">
        <v>85</v>
      </c>
      <c r="D46" s="10"/>
      <c r="E46" s="10">
        <f t="shared" si="11"/>
        <v>0</v>
      </c>
      <c r="F46" s="10">
        <v>413900</v>
      </c>
      <c r="G46" s="10">
        <f t="shared" si="9"/>
        <v>0</v>
      </c>
      <c r="H46" s="10">
        <f t="shared" si="10"/>
        <v>0</v>
      </c>
      <c r="I46" s="10"/>
      <c r="J46" s="51" t="s">
        <v>78</v>
      </c>
      <c r="K46" s="11">
        <v>6811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43802</v>
      </c>
      <c r="B47" s="112" t="s">
        <v>99</v>
      </c>
      <c r="C47" s="113" t="s">
        <v>66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>
        <v>1191831</v>
      </c>
      <c r="J47" s="51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v>43815</v>
      </c>
      <c r="B48" s="112" t="s">
        <v>100</v>
      </c>
      <c r="C48" s="113" t="s">
        <v>66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1"/>
      <c r="K48" s="11"/>
      <c r="L48" s="10">
        <v>1974360</v>
      </c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43837</v>
      </c>
      <c r="B49" s="8" t="s">
        <v>101</v>
      </c>
      <c r="C49" s="113" t="s">
        <v>85</v>
      </c>
      <c r="D49" s="10"/>
      <c r="E49" s="10">
        <f t="shared" si="11"/>
        <v>0</v>
      </c>
      <c r="F49" s="10">
        <v>10697.95</v>
      </c>
      <c r="G49" s="10">
        <f t="shared" si="9"/>
        <v>0</v>
      </c>
      <c r="H49" s="10">
        <f t="shared" si="10"/>
        <v>0</v>
      </c>
      <c r="I49" s="10"/>
      <c r="J49" s="51" t="s">
        <v>102</v>
      </c>
      <c r="K49" s="11">
        <v>6873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43840</v>
      </c>
      <c r="B50" s="8" t="s">
        <v>103</v>
      </c>
      <c r="C50" s="113" t="s">
        <v>85</v>
      </c>
      <c r="D50" s="10"/>
      <c r="E50" s="10">
        <f t="shared" si="11"/>
        <v>0</v>
      </c>
      <c r="F50" s="10">
        <v>29961</v>
      </c>
      <c r="G50" s="10">
        <f t="shared" si="9"/>
        <v>0</v>
      </c>
      <c r="H50" s="10">
        <f t="shared" si="10"/>
        <v>0</v>
      </c>
      <c r="I50" s="10"/>
      <c r="J50" s="51" t="s">
        <v>78</v>
      </c>
      <c r="K50" s="11">
        <v>6811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43840</v>
      </c>
      <c r="B51" s="8" t="s">
        <v>104</v>
      </c>
      <c r="C51" s="113" t="s">
        <v>85</v>
      </c>
      <c r="D51" s="10"/>
      <c r="E51" s="10">
        <f t="shared" si="11"/>
        <v>0</v>
      </c>
      <c r="F51" s="10">
        <v>596203</v>
      </c>
      <c r="G51" s="10">
        <f t="shared" ref="G51:G66" si="12">IF(J51&gt;0,0,F51)</f>
        <v>0</v>
      </c>
      <c r="H51" s="10">
        <f t="shared" ref="H51:H66" si="13">+D51</f>
        <v>0</v>
      </c>
      <c r="I51" s="10"/>
      <c r="J51" s="51" t="s">
        <v>78</v>
      </c>
      <c r="K51" s="11">
        <v>6811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43844</v>
      </c>
      <c r="B52" s="112" t="s">
        <v>106</v>
      </c>
      <c r="C52" s="113" t="s">
        <v>66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1"/>
      <c r="K52" s="11"/>
      <c r="L52" s="10">
        <v>636861.94999999995</v>
      </c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43770</v>
      </c>
      <c r="B53" s="8" t="s">
        <v>105</v>
      </c>
      <c r="C53" s="113" t="s">
        <v>66</v>
      </c>
      <c r="D53" s="10"/>
      <c r="E53" s="10">
        <f t="shared" si="11"/>
        <v>0</v>
      </c>
      <c r="F53" s="10"/>
      <c r="G53" s="10">
        <v>115393.5</v>
      </c>
      <c r="H53" s="10">
        <f t="shared" si="13"/>
        <v>0</v>
      </c>
      <c r="I53" s="10"/>
      <c r="J53" s="51" t="s">
        <v>102</v>
      </c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43862</v>
      </c>
      <c r="B54" s="112" t="s">
        <v>107</v>
      </c>
      <c r="C54" s="113" t="s">
        <v>85</v>
      </c>
      <c r="D54" s="10"/>
      <c r="E54" s="10">
        <f t="shared" si="11"/>
        <v>0</v>
      </c>
      <c r="F54" s="10">
        <v>6025.66</v>
      </c>
      <c r="G54" s="10">
        <f t="shared" si="12"/>
        <v>6025.66</v>
      </c>
      <c r="H54" s="10">
        <f t="shared" si="13"/>
        <v>0</v>
      </c>
      <c r="I54" s="10"/>
      <c r="J54" s="51"/>
      <c r="K54" s="11">
        <v>6872</v>
      </c>
      <c r="L54" s="10"/>
      <c r="M54" s="10"/>
      <c r="N54" s="10">
        <f>G11-6537285.55-5495056.33</f>
        <v>2803491.8999999994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>
        <v>43865</v>
      </c>
      <c r="B55" s="8" t="s">
        <v>108</v>
      </c>
      <c r="C55" s="113" t="s">
        <v>85</v>
      </c>
      <c r="D55" s="10"/>
      <c r="E55" s="10">
        <f t="shared" ref="E55:E70" si="14">+D55</f>
        <v>0</v>
      </c>
      <c r="F55" s="10">
        <v>51912</v>
      </c>
      <c r="G55" s="10">
        <f t="shared" si="12"/>
        <v>0</v>
      </c>
      <c r="H55" s="10">
        <f t="shared" si="13"/>
        <v>0</v>
      </c>
      <c r="I55" s="10"/>
      <c r="J55" s="51" t="s">
        <v>78</v>
      </c>
      <c r="K55" s="11">
        <v>6811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>
        <v>43865</v>
      </c>
      <c r="B56" s="8" t="s">
        <v>109</v>
      </c>
      <c r="C56" s="113" t="s">
        <v>85</v>
      </c>
      <c r="D56" s="10"/>
      <c r="E56" s="10">
        <f t="shared" si="14"/>
        <v>0</v>
      </c>
      <c r="F56" s="10">
        <v>986268</v>
      </c>
      <c r="G56" s="10">
        <f t="shared" si="12"/>
        <v>0</v>
      </c>
      <c r="H56" s="10">
        <f t="shared" si="13"/>
        <v>0</v>
      </c>
      <c r="I56" s="10"/>
      <c r="J56" s="51" t="s">
        <v>78</v>
      </c>
      <c r="K56" s="11">
        <v>6811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>
        <v>43857</v>
      </c>
      <c r="B57" s="112" t="s">
        <v>110</v>
      </c>
      <c r="C57" s="113" t="s">
        <v>66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>
        <v>1974360</v>
      </c>
      <c r="J57" s="51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>
        <v>43879</v>
      </c>
      <c r="B58" s="112" t="s">
        <v>111</v>
      </c>
      <c r="C58" s="113" t="s">
        <v>66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1"/>
      <c r="K58" s="11"/>
      <c r="L58" s="10">
        <v>1044205.66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>
        <v>43895</v>
      </c>
      <c r="B59" s="8" t="s">
        <v>112</v>
      </c>
      <c r="C59" s="113" t="s">
        <v>68</v>
      </c>
      <c r="D59" s="10"/>
      <c r="E59" s="10">
        <f t="shared" si="14"/>
        <v>0</v>
      </c>
      <c r="F59" s="10"/>
      <c r="G59" s="10">
        <v>394251</v>
      </c>
      <c r="H59" s="10">
        <f t="shared" si="13"/>
        <v>0</v>
      </c>
      <c r="I59" s="10"/>
      <c r="J59" s="51" t="s">
        <v>78</v>
      </c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>
        <v>43885</v>
      </c>
      <c r="B60" s="112" t="s">
        <v>113</v>
      </c>
      <c r="C60" s="113" t="s">
        <v>66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>
        <v>636861.94999999995</v>
      </c>
      <c r="J60" s="51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>
        <v>43901</v>
      </c>
      <c r="B61" s="8" t="s">
        <v>114</v>
      </c>
      <c r="C61" s="113" t="s">
        <v>85</v>
      </c>
      <c r="D61" s="10"/>
      <c r="E61" s="10">
        <f t="shared" si="14"/>
        <v>0</v>
      </c>
      <c r="F61" s="10">
        <v>31453</v>
      </c>
      <c r="G61" s="10">
        <f t="shared" si="12"/>
        <v>0</v>
      </c>
      <c r="H61" s="10">
        <f t="shared" si="13"/>
        <v>0</v>
      </c>
      <c r="I61" s="10"/>
      <c r="J61" s="51" t="s">
        <v>78</v>
      </c>
      <c r="K61" s="11">
        <v>6811</v>
      </c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>
        <v>43901</v>
      </c>
      <c r="B62" s="8" t="s">
        <v>115</v>
      </c>
      <c r="C62" s="113" t="s">
        <v>85</v>
      </c>
      <c r="D62" s="10"/>
      <c r="E62" s="10">
        <f t="shared" si="14"/>
        <v>0</v>
      </c>
      <c r="F62" s="10">
        <v>570538</v>
      </c>
      <c r="G62" s="10">
        <f t="shared" si="12"/>
        <v>0</v>
      </c>
      <c r="H62" s="10">
        <f t="shared" si="13"/>
        <v>0</v>
      </c>
      <c r="I62" s="10"/>
      <c r="J62" s="51" t="s">
        <v>78</v>
      </c>
      <c r="K62" s="11">
        <v>6811</v>
      </c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>
        <v>43901</v>
      </c>
      <c r="B63" s="8" t="s">
        <v>116</v>
      </c>
      <c r="C63" s="113" t="s">
        <v>85</v>
      </c>
      <c r="D63" s="10"/>
      <c r="E63" s="10">
        <f t="shared" si="14"/>
        <v>0</v>
      </c>
      <c r="F63" s="10">
        <v>680</v>
      </c>
      <c r="G63" s="10">
        <f t="shared" si="12"/>
        <v>0</v>
      </c>
      <c r="H63" s="10">
        <f t="shared" si="13"/>
        <v>0</v>
      </c>
      <c r="I63" s="10"/>
      <c r="J63" s="51" t="s">
        <v>117</v>
      </c>
      <c r="K63" s="11">
        <v>6824</v>
      </c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>
        <v>43922</v>
      </c>
      <c r="B64" s="8" t="s">
        <v>118</v>
      </c>
      <c r="C64" s="113" t="s">
        <v>85</v>
      </c>
      <c r="D64" s="10"/>
      <c r="E64" s="10">
        <f t="shared" si="14"/>
        <v>0</v>
      </c>
      <c r="F64" s="10">
        <v>53545</v>
      </c>
      <c r="G64" s="10">
        <f t="shared" si="12"/>
        <v>0</v>
      </c>
      <c r="H64" s="10">
        <f t="shared" si="13"/>
        <v>0</v>
      </c>
      <c r="I64" s="10"/>
      <c r="J64" s="51" t="s">
        <v>78</v>
      </c>
      <c r="K64" s="11">
        <v>6811</v>
      </c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>
        <v>43922</v>
      </c>
      <c r="B65" s="8" t="s">
        <v>119</v>
      </c>
      <c r="C65" s="113" t="s">
        <v>85</v>
      </c>
      <c r="D65" s="10"/>
      <c r="E65" s="10">
        <f t="shared" si="14"/>
        <v>0</v>
      </c>
      <c r="F65" s="10">
        <v>1017255</v>
      </c>
      <c r="G65" s="10">
        <f t="shared" si="12"/>
        <v>0</v>
      </c>
      <c r="H65" s="10">
        <f t="shared" si="13"/>
        <v>0</v>
      </c>
      <c r="I65" s="10"/>
      <c r="J65" s="51" t="s">
        <v>78</v>
      </c>
      <c r="K65" s="11">
        <v>6811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>
        <v>43920</v>
      </c>
      <c r="B66" s="112" t="s">
        <v>120</v>
      </c>
      <c r="C66" s="113" t="s">
        <v>66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>
        <v>1044205.66</v>
      </c>
      <c r="J66" s="51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>
        <v>43862</v>
      </c>
      <c r="B67" s="8" t="s">
        <v>121</v>
      </c>
      <c r="C67" s="113" t="s">
        <v>66</v>
      </c>
      <c r="D67" s="10"/>
      <c r="E67" s="10">
        <f t="shared" si="14"/>
        <v>0</v>
      </c>
      <c r="F67" s="10"/>
      <c r="G67" s="10">
        <v>479272</v>
      </c>
      <c r="H67" s="10">
        <f t="shared" ref="H67:H83" si="15">+D67</f>
        <v>0</v>
      </c>
      <c r="I67" s="10"/>
      <c r="J67" s="51" t="s">
        <v>117</v>
      </c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>
        <v>43647</v>
      </c>
      <c r="B68" s="8" t="s">
        <v>122</v>
      </c>
      <c r="C68" s="113" t="s">
        <v>68</v>
      </c>
      <c r="D68" s="10"/>
      <c r="E68" s="10">
        <f t="shared" si="14"/>
        <v>0</v>
      </c>
      <c r="F68" s="10"/>
      <c r="G68" s="10">
        <v>-258.22000000000003</v>
      </c>
      <c r="H68" s="10">
        <f t="shared" si="15"/>
        <v>0</v>
      </c>
      <c r="I68" s="10"/>
      <c r="J68" s="51" t="s">
        <v>63</v>
      </c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>
        <v>43934</v>
      </c>
      <c r="B69" s="112" t="s">
        <v>123</v>
      </c>
      <c r="C69" s="113" t="s">
        <v>66</v>
      </c>
      <c r="D69" s="10"/>
      <c r="E69" s="10">
        <f t="shared" si="14"/>
        <v>0</v>
      </c>
      <c r="F69" s="10"/>
      <c r="G69" s="10">
        <f t="shared" ref="G69:G83" si="16">IF(J69&gt;0,0,F69)</f>
        <v>0</v>
      </c>
      <c r="H69" s="10">
        <f t="shared" si="15"/>
        <v>0</v>
      </c>
      <c r="I69" s="10"/>
      <c r="J69" s="51"/>
      <c r="K69" s="11"/>
      <c r="L69" s="10">
        <v>1673471</v>
      </c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>
        <v>43939</v>
      </c>
      <c r="B70" s="8" t="s">
        <v>124</v>
      </c>
      <c r="C70" s="113" t="s">
        <v>68</v>
      </c>
      <c r="D70" s="10"/>
      <c r="E70" s="10">
        <f t="shared" si="14"/>
        <v>0</v>
      </c>
      <c r="F70" s="10"/>
      <c r="G70" s="10">
        <v>65848</v>
      </c>
      <c r="H70" s="10">
        <f t="shared" si="15"/>
        <v>0</v>
      </c>
      <c r="I70" s="10"/>
      <c r="J70" s="51" t="s">
        <v>78</v>
      </c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>
        <v>43942</v>
      </c>
      <c r="B71" s="8" t="s">
        <v>125</v>
      </c>
      <c r="C71" s="113" t="s">
        <v>85</v>
      </c>
      <c r="D71" s="10"/>
      <c r="E71" s="10">
        <f t="shared" ref="E71:E87" si="17">+D71</f>
        <v>0</v>
      </c>
      <c r="F71" s="10">
        <v>7083.55</v>
      </c>
      <c r="G71" s="10">
        <f t="shared" si="16"/>
        <v>0</v>
      </c>
      <c r="H71" s="10">
        <f t="shared" si="15"/>
        <v>0</v>
      </c>
      <c r="I71" s="10"/>
      <c r="J71" s="51" t="s">
        <v>102</v>
      </c>
      <c r="K71" s="11">
        <v>6873</v>
      </c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>
        <v>43942</v>
      </c>
      <c r="B72" s="8" t="s">
        <v>143</v>
      </c>
      <c r="C72" s="113" t="s">
        <v>85</v>
      </c>
      <c r="D72" s="10"/>
      <c r="E72" s="10">
        <f t="shared" si="17"/>
        <v>0</v>
      </c>
      <c r="F72" s="10">
        <v>10152.9</v>
      </c>
      <c r="G72" s="10">
        <f t="shared" si="16"/>
        <v>0</v>
      </c>
      <c r="H72" s="10">
        <f t="shared" si="15"/>
        <v>0</v>
      </c>
      <c r="I72" s="10"/>
      <c r="J72" s="51" t="s">
        <v>102</v>
      </c>
      <c r="K72" s="11">
        <v>6873</v>
      </c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>
        <v>43949</v>
      </c>
      <c r="B73" s="8" t="s">
        <v>128</v>
      </c>
      <c r="C73" s="113" t="s">
        <v>85</v>
      </c>
      <c r="D73" s="10"/>
      <c r="E73" s="10"/>
      <c r="F73" s="10">
        <v>10586.7</v>
      </c>
      <c r="G73" s="10"/>
      <c r="H73" s="10"/>
      <c r="I73" s="10"/>
      <c r="J73" s="51" t="s">
        <v>102</v>
      </c>
      <c r="K73" s="11">
        <v>6873</v>
      </c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>
        <v>43957</v>
      </c>
      <c r="B74" s="8" t="s">
        <v>126</v>
      </c>
      <c r="C74" s="113" t="s">
        <v>85</v>
      </c>
      <c r="D74" s="10"/>
      <c r="E74" s="10">
        <f t="shared" si="17"/>
        <v>0</v>
      </c>
      <c r="F74" s="10">
        <v>42808</v>
      </c>
      <c r="G74" s="10">
        <f t="shared" si="16"/>
        <v>0</v>
      </c>
      <c r="H74" s="10">
        <f t="shared" si="15"/>
        <v>0</v>
      </c>
      <c r="I74" s="10"/>
      <c r="J74" s="51" t="s">
        <v>78</v>
      </c>
      <c r="K74" s="11">
        <v>6811</v>
      </c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>
        <v>43957</v>
      </c>
      <c r="B75" s="8" t="s">
        <v>127</v>
      </c>
      <c r="C75" s="113" t="s">
        <v>85</v>
      </c>
      <c r="D75" s="10"/>
      <c r="E75" s="10">
        <f t="shared" si="17"/>
        <v>0</v>
      </c>
      <c r="F75" s="10">
        <v>813311</v>
      </c>
      <c r="G75" s="10">
        <f t="shared" si="16"/>
        <v>0</v>
      </c>
      <c r="H75" s="10">
        <f t="shared" si="15"/>
        <v>0</v>
      </c>
      <c r="I75" s="10"/>
      <c r="J75" s="51" t="s">
        <v>78</v>
      </c>
      <c r="K75" s="11">
        <v>6811</v>
      </c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>
        <v>43964</v>
      </c>
      <c r="B76" s="112" t="s">
        <v>129</v>
      </c>
      <c r="C76" s="113" t="s">
        <v>66</v>
      </c>
      <c r="D76" s="10"/>
      <c r="E76" s="10">
        <f t="shared" si="17"/>
        <v>0</v>
      </c>
      <c r="F76" s="10"/>
      <c r="G76" s="10">
        <f t="shared" si="16"/>
        <v>0</v>
      </c>
      <c r="H76" s="10">
        <f t="shared" si="15"/>
        <v>0</v>
      </c>
      <c r="I76" s="10"/>
      <c r="J76" s="51"/>
      <c r="K76" s="11"/>
      <c r="L76" s="10">
        <v>883942.15</v>
      </c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>
        <v>43973</v>
      </c>
      <c r="B77" s="112" t="s">
        <v>130</v>
      </c>
      <c r="C77" s="113" t="s">
        <v>66</v>
      </c>
      <c r="D77" s="10"/>
      <c r="E77" s="10">
        <f t="shared" si="17"/>
        <v>0</v>
      </c>
      <c r="F77" s="10"/>
      <c r="G77" s="10">
        <f t="shared" si="16"/>
        <v>0</v>
      </c>
      <c r="H77" s="10">
        <f t="shared" si="15"/>
        <v>0</v>
      </c>
      <c r="I77" s="10">
        <v>1673471</v>
      </c>
      <c r="J77" s="51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>
        <v>43986</v>
      </c>
      <c r="B78" s="8" t="s">
        <v>131</v>
      </c>
      <c r="C78" s="113" t="s">
        <v>68</v>
      </c>
      <c r="D78" s="10"/>
      <c r="E78" s="10">
        <f t="shared" si="17"/>
        <v>0</v>
      </c>
      <c r="F78" s="10"/>
      <c r="G78" s="10">
        <v>153059</v>
      </c>
      <c r="H78" s="10">
        <f t="shared" si="15"/>
        <v>0</v>
      </c>
      <c r="I78" s="10"/>
      <c r="J78" s="51" t="s">
        <v>78</v>
      </c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>
        <v>43986</v>
      </c>
      <c r="B79" s="8" t="s">
        <v>132</v>
      </c>
      <c r="C79" s="113" t="s">
        <v>144</v>
      </c>
      <c r="D79" s="10"/>
      <c r="E79" s="10">
        <f t="shared" si="17"/>
        <v>0</v>
      </c>
      <c r="F79" s="10">
        <v>11293.2</v>
      </c>
      <c r="G79" s="10">
        <f t="shared" si="16"/>
        <v>0</v>
      </c>
      <c r="H79" s="10">
        <f t="shared" si="15"/>
        <v>0</v>
      </c>
      <c r="I79" s="10"/>
      <c r="J79" s="51" t="s">
        <v>102</v>
      </c>
      <c r="K79" s="11">
        <v>6873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>
        <v>43994</v>
      </c>
      <c r="B80" s="112" t="s">
        <v>133</v>
      </c>
      <c r="C80" s="113" t="s">
        <v>66</v>
      </c>
      <c r="D80" s="10"/>
      <c r="E80" s="10">
        <f t="shared" si="17"/>
        <v>0</v>
      </c>
      <c r="F80" s="10"/>
      <c r="G80" s="10">
        <f t="shared" si="16"/>
        <v>0</v>
      </c>
      <c r="H80" s="10">
        <f t="shared" si="15"/>
        <v>0</v>
      </c>
      <c r="I80" s="10"/>
      <c r="J80" s="51"/>
      <c r="K80" s="11"/>
      <c r="L80" s="10">
        <v>11293.2</v>
      </c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>
        <v>44000</v>
      </c>
      <c r="B81" s="112" t="s">
        <v>134</v>
      </c>
      <c r="C81" s="113" t="s">
        <v>66</v>
      </c>
      <c r="D81" s="10"/>
      <c r="E81" s="10">
        <f t="shared" si="17"/>
        <v>0</v>
      </c>
      <c r="F81" s="10"/>
      <c r="G81" s="10">
        <f t="shared" si="16"/>
        <v>0</v>
      </c>
      <c r="H81" s="10">
        <f t="shared" si="15"/>
        <v>0</v>
      </c>
      <c r="I81" s="10">
        <v>883942.15</v>
      </c>
      <c r="J81" s="51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>
        <v>44005</v>
      </c>
      <c r="B82" s="8" t="s">
        <v>135</v>
      </c>
      <c r="C82" s="113" t="s">
        <v>144</v>
      </c>
      <c r="D82" s="10"/>
      <c r="E82" s="10">
        <f t="shared" si="17"/>
        <v>0</v>
      </c>
      <c r="F82" s="10">
        <v>106593.75</v>
      </c>
      <c r="G82" s="10">
        <f t="shared" si="16"/>
        <v>0</v>
      </c>
      <c r="H82" s="10">
        <f t="shared" si="15"/>
        <v>0</v>
      </c>
      <c r="I82" s="10"/>
      <c r="J82" s="51" t="s">
        <v>117</v>
      </c>
      <c r="K82" s="11">
        <v>6824</v>
      </c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>
        <v>44005</v>
      </c>
      <c r="B83" s="8" t="s">
        <v>136</v>
      </c>
      <c r="C83" s="113" t="s">
        <v>144</v>
      </c>
      <c r="D83" s="10"/>
      <c r="E83" s="10">
        <f t="shared" si="17"/>
        <v>0</v>
      </c>
      <c r="F83" s="10">
        <v>1265107</v>
      </c>
      <c r="G83" s="10">
        <f t="shared" si="16"/>
        <v>0</v>
      </c>
      <c r="H83" s="10">
        <f t="shared" si="15"/>
        <v>0</v>
      </c>
      <c r="I83" s="10"/>
      <c r="J83" s="51" t="s">
        <v>78</v>
      </c>
      <c r="K83" s="11">
        <v>6811</v>
      </c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>
        <v>44005</v>
      </c>
      <c r="B84" s="8" t="s">
        <v>137</v>
      </c>
      <c r="C84" s="113" t="s">
        <v>144</v>
      </c>
      <c r="D84" s="10"/>
      <c r="E84" s="10">
        <f t="shared" si="17"/>
        <v>0</v>
      </c>
      <c r="F84" s="10">
        <v>66589</v>
      </c>
      <c r="G84" s="10">
        <f t="shared" ref="G84:G96" si="18">IF(J84&gt;0,0,F84)</f>
        <v>0</v>
      </c>
      <c r="H84" s="10">
        <f t="shared" ref="H84:H97" si="19">+D84</f>
        <v>0</v>
      </c>
      <c r="I84" s="10"/>
      <c r="J84" s="51" t="s">
        <v>78</v>
      </c>
      <c r="K84" s="11">
        <v>6811</v>
      </c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>
        <v>44012</v>
      </c>
      <c r="B85" s="8" t="s">
        <v>138</v>
      </c>
      <c r="C85" s="113" t="s">
        <v>147</v>
      </c>
      <c r="D85" s="10"/>
      <c r="E85" s="10">
        <f t="shared" si="17"/>
        <v>0</v>
      </c>
      <c r="F85" s="10">
        <v>13332</v>
      </c>
      <c r="G85" s="10">
        <f t="shared" si="18"/>
        <v>0</v>
      </c>
      <c r="H85" s="10">
        <f t="shared" si="19"/>
        <v>0</v>
      </c>
      <c r="I85" s="10"/>
      <c r="J85" s="51" t="s">
        <v>102</v>
      </c>
      <c r="K85" s="11">
        <v>6873</v>
      </c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 t="s">
        <v>139</v>
      </c>
      <c r="B86" s="112" t="s">
        <v>140</v>
      </c>
      <c r="C86" s="113" t="s">
        <v>66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1"/>
      <c r="K86" s="11"/>
      <c r="L86" s="10">
        <v>1451621.75</v>
      </c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 t="s">
        <v>139</v>
      </c>
      <c r="B87" s="8" t="s">
        <v>141</v>
      </c>
      <c r="C87" s="113" t="s">
        <v>147</v>
      </c>
      <c r="D87" s="10"/>
      <c r="E87" s="10">
        <f t="shared" si="17"/>
        <v>0</v>
      </c>
      <c r="F87" s="10">
        <f>110+110+110+110+110</f>
        <v>550</v>
      </c>
      <c r="G87" s="10">
        <f t="shared" si="18"/>
        <v>550</v>
      </c>
      <c r="H87" s="10">
        <f t="shared" si="19"/>
        <v>0</v>
      </c>
      <c r="I87" s="10"/>
      <c r="J87" s="51"/>
      <c r="K87" s="11">
        <v>6861</v>
      </c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>
        <v>44012</v>
      </c>
      <c r="B88" s="112" t="s">
        <v>142</v>
      </c>
      <c r="C88" s="113" t="s">
        <v>66</v>
      </c>
      <c r="D88" s="10"/>
      <c r="E88" s="10">
        <f t="shared" ref="E88:E101" si="20">+D88</f>
        <v>0</v>
      </c>
      <c r="F88" s="10"/>
      <c r="G88" s="10">
        <f t="shared" si="18"/>
        <v>0</v>
      </c>
      <c r="H88" s="10">
        <f t="shared" si="19"/>
        <v>0</v>
      </c>
      <c r="I88" s="10">
        <v>11293.2</v>
      </c>
      <c r="J88" s="51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 t="s">
        <v>139</v>
      </c>
      <c r="B89" s="8" t="s">
        <v>145</v>
      </c>
      <c r="C89" s="113" t="s">
        <v>147</v>
      </c>
      <c r="D89" s="10"/>
      <c r="E89" s="10">
        <f t="shared" si="20"/>
        <v>0</v>
      </c>
      <c r="F89" s="10">
        <v>35531.25</v>
      </c>
      <c r="G89" s="10">
        <f t="shared" si="18"/>
        <v>0</v>
      </c>
      <c r="H89" s="10">
        <f t="shared" si="19"/>
        <v>0</v>
      </c>
      <c r="I89" s="10"/>
      <c r="J89" s="51" t="s">
        <v>117</v>
      </c>
      <c r="K89" s="11">
        <v>6824</v>
      </c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 t="s">
        <v>139</v>
      </c>
      <c r="B90" s="8" t="s">
        <v>146</v>
      </c>
      <c r="C90" s="113" t="s">
        <v>147</v>
      </c>
      <c r="D90" s="10"/>
      <c r="E90" s="10">
        <f t="shared" si="20"/>
        <v>0</v>
      </c>
      <c r="F90" s="10">
        <v>5167.8</v>
      </c>
      <c r="G90" s="10">
        <f t="shared" si="18"/>
        <v>0</v>
      </c>
      <c r="H90" s="10">
        <f t="shared" si="19"/>
        <v>0</v>
      </c>
      <c r="I90" s="10"/>
      <c r="J90" s="51" t="s">
        <v>102</v>
      </c>
      <c r="K90" s="11">
        <v>6873</v>
      </c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 t="s">
        <v>139</v>
      </c>
      <c r="B91" s="8" t="s">
        <v>148</v>
      </c>
      <c r="C91" s="113" t="s">
        <v>149</v>
      </c>
      <c r="D91" s="10"/>
      <c r="E91" s="10">
        <f t="shared" si="20"/>
        <v>0</v>
      </c>
      <c r="F91" s="10">
        <v>47294</v>
      </c>
      <c r="G91" s="10">
        <f t="shared" si="18"/>
        <v>0</v>
      </c>
      <c r="H91" s="10">
        <f t="shared" si="19"/>
        <v>0</v>
      </c>
      <c r="I91" s="10"/>
      <c r="J91" s="51" t="s">
        <v>78</v>
      </c>
      <c r="K91" s="11">
        <v>6811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 t="s">
        <v>139</v>
      </c>
      <c r="B92" s="8" t="s">
        <v>150</v>
      </c>
      <c r="C92" s="113" t="s">
        <v>149</v>
      </c>
      <c r="D92" s="10"/>
      <c r="E92" s="10">
        <f t="shared" si="20"/>
        <v>0</v>
      </c>
      <c r="F92" s="10">
        <v>898446</v>
      </c>
      <c r="G92" s="10">
        <f t="shared" si="18"/>
        <v>0</v>
      </c>
      <c r="H92" s="10">
        <f t="shared" si="19"/>
        <v>0</v>
      </c>
      <c r="I92" s="10"/>
      <c r="J92" s="51" t="s">
        <v>78</v>
      </c>
      <c r="K92" s="11">
        <v>6811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 t="s">
        <v>139</v>
      </c>
      <c r="B93" s="112" t="s">
        <v>151</v>
      </c>
      <c r="C93" s="113" t="s">
        <v>66</v>
      </c>
      <c r="D93" s="10"/>
      <c r="E93" s="10">
        <f>+D93</f>
        <v>0</v>
      </c>
      <c r="F93" s="10"/>
      <c r="G93" s="10">
        <f>IF(J93&gt;0,0,F93)</f>
        <v>0</v>
      </c>
      <c r="H93" s="10">
        <f>+D93</f>
        <v>0</v>
      </c>
      <c r="I93" s="10"/>
      <c r="J93" s="51"/>
      <c r="K93" s="11"/>
      <c r="L93" s="10">
        <v>986989.05</v>
      </c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4" t="s">
        <v>53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1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4" t="s">
        <v>53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1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47" t="s">
        <v>152</v>
      </c>
      <c r="B96" s="8"/>
      <c r="C96" s="54" t="s">
        <v>53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1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>
        <v>44035</v>
      </c>
      <c r="B97" s="8" t="s">
        <v>153</v>
      </c>
      <c r="C97" s="113" t="s">
        <v>68</v>
      </c>
      <c r="D97" s="10"/>
      <c r="E97" s="10">
        <f t="shared" si="20"/>
        <v>0</v>
      </c>
      <c r="F97" s="10"/>
      <c r="G97" s="10">
        <v>2479239</v>
      </c>
      <c r="H97" s="10">
        <f t="shared" si="19"/>
        <v>0</v>
      </c>
      <c r="I97" s="10"/>
      <c r="J97" s="51" t="s">
        <v>78</v>
      </c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>
        <v>44054</v>
      </c>
      <c r="B98" s="8" t="s">
        <v>156</v>
      </c>
      <c r="C98" s="113" t="s">
        <v>85</v>
      </c>
      <c r="D98" s="10"/>
      <c r="E98" s="10">
        <f t="shared" si="20"/>
        <v>0</v>
      </c>
      <c r="F98" s="10">
        <f>440+220</f>
        <v>660</v>
      </c>
      <c r="G98" s="10">
        <f t="shared" ref="G98:G112" si="21">IF(J98&gt;0,0,F98)</f>
        <v>660</v>
      </c>
      <c r="H98" s="10">
        <f t="shared" ref="H98:H113" si="22">+D98</f>
        <v>0</v>
      </c>
      <c r="I98" s="10"/>
      <c r="J98" s="51"/>
      <c r="K98" s="11">
        <v>6861</v>
      </c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>
        <v>44060</v>
      </c>
      <c r="B99" s="8" t="s">
        <v>154</v>
      </c>
      <c r="C99" s="113" t="s">
        <v>85</v>
      </c>
      <c r="D99" s="10"/>
      <c r="E99" s="10">
        <f t="shared" si="20"/>
        <v>0</v>
      </c>
      <c r="F99" s="10">
        <v>51466</v>
      </c>
      <c r="G99" s="10">
        <f t="shared" si="21"/>
        <v>0</v>
      </c>
      <c r="H99" s="10">
        <f t="shared" si="22"/>
        <v>0</v>
      </c>
      <c r="I99" s="10"/>
      <c r="J99" s="51" t="s">
        <v>78</v>
      </c>
      <c r="K99" s="11">
        <v>6811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>
        <v>44060</v>
      </c>
      <c r="B100" s="8" t="s">
        <v>155</v>
      </c>
      <c r="C100" s="113" t="s">
        <v>85</v>
      </c>
      <c r="D100" s="10"/>
      <c r="E100" s="10">
        <f t="shared" si="20"/>
        <v>0</v>
      </c>
      <c r="F100" s="10">
        <v>977803</v>
      </c>
      <c r="G100" s="10">
        <f t="shared" si="21"/>
        <v>0</v>
      </c>
      <c r="H100" s="10">
        <f t="shared" si="22"/>
        <v>0</v>
      </c>
      <c r="I100" s="10"/>
      <c r="J100" s="51" t="s">
        <v>78</v>
      </c>
      <c r="K100" s="11">
        <v>6811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>
        <v>44043</v>
      </c>
      <c r="B101" s="112" t="s">
        <v>157</v>
      </c>
      <c r="C101" s="113" t="s">
        <v>66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>
        <v>1451621.75</v>
      </c>
      <c r="J101" s="51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>
        <v>44061</v>
      </c>
      <c r="B102" s="112" t="s">
        <v>158</v>
      </c>
      <c r="C102" s="113" t="s">
        <v>66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>
        <v>986989.05</v>
      </c>
      <c r="J102" s="51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>
        <v>44085</v>
      </c>
      <c r="B103" s="112" t="s">
        <v>163</v>
      </c>
      <c r="C103" s="113" t="s">
        <v>66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51"/>
      <c r="K103" s="11"/>
      <c r="L103" s="10">
        <v>1029929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>
        <v>44089</v>
      </c>
      <c r="B104" s="8" t="s">
        <v>159</v>
      </c>
      <c r="C104" s="113" t="s">
        <v>85</v>
      </c>
      <c r="D104" s="10"/>
      <c r="E104" s="10">
        <f t="shared" si="23"/>
        <v>0</v>
      </c>
      <c r="F104" s="10">
        <v>40163</v>
      </c>
      <c r="G104" s="10">
        <f t="shared" si="21"/>
        <v>0</v>
      </c>
      <c r="H104" s="10">
        <f t="shared" si="22"/>
        <v>0</v>
      </c>
      <c r="I104" s="10"/>
      <c r="J104" s="51" t="s">
        <v>78</v>
      </c>
      <c r="K104" s="11">
        <v>6811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>
        <v>44089</v>
      </c>
      <c r="B105" s="8" t="s">
        <v>160</v>
      </c>
      <c r="C105" s="113" t="s">
        <v>85</v>
      </c>
      <c r="D105" s="10"/>
      <c r="E105" s="10">
        <f t="shared" si="23"/>
        <v>0</v>
      </c>
      <c r="F105" s="10">
        <v>762945</v>
      </c>
      <c r="G105" s="10">
        <f t="shared" si="21"/>
        <v>0</v>
      </c>
      <c r="H105" s="10">
        <f t="shared" si="22"/>
        <v>0</v>
      </c>
      <c r="I105" s="10"/>
      <c r="J105" s="51" t="s">
        <v>78</v>
      </c>
      <c r="K105" s="11">
        <v>6811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>
        <v>44089</v>
      </c>
      <c r="B106" s="8" t="s">
        <v>161</v>
      </c>
      <c r="C106" s="113" t="s">
        <v>85</v>
      </c>
      <c r="D106" s="10"/>
      <c r="E106" s="10">
        <f t="shared" si="23"/>
        <v>0</v>
      </c>
      <c r="F106" s="10">
        <v>2879.25</v>
      </c>
      <c r="G106" s="10">
        <f t="shared" si="21"/>
        <v>0</v>
      </c>
      <c r="H106" s="10">
        <f t="shared" si="22"/>
        <v>0</v>
      </c>
      <c r="I106" s="10"/>
      <c r="J106" s="51" t="s">
        <v>117</v>
      </c>
      <c r="K106" s="11">
        <v>6824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>
        <v>44089</v>
      </c>
      <c r="B107" s="8" t="s">
        <v>162</v>
      </c>
      <c r="C107" s="113" t="s">
        <v>85</v>
      </c>
      <c r="D107" s="10"/>
      <c r="E107" s="10">
        <f t="shared" si="23"/>
        <v>0</v>
      </c>
      <c r="F107" s="10">
        <v>110</v>
      </c>
      <c r="G107" s="10">
        <f t="shared" si="21"/>
        <v>110</v>
      </c>
      <c r="H107" s="10">
        <f t="shared" si="22"/>
        <v>0</v>
      </c>
      <c r="I107" s="10"/>
      <c r="J107" s="51"/>
      <c r="K107" s="11">
        <v>6861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>
        <v>44124</v>
      </c>
      <c r="B108" s="8" t="s">
        <v>164</v>
      </c>
      <c r="C108" s="113" t="s">
        <v>85</v>
      </c>
      <c r="D108" s="10">
        <v>3000000</v>
      </c>
      <c r="E108" s="10">
        <f t="shared" si="23"/>
        <v>3000000</v>
      </c>
      <c r="F108" s="10"/>
      <c r="G108" s="10">
        <f t="shared" si="21"/>
        <v>0</v>
      </c>
      <c r="H108" s="10">
        <f t="shared" si="22"/>
        <v>3000000</v>
      </c>
      <c r="I108" s="10"/>
      <c r="J108" s="51"/>
      <c r="K108" s="11">
        <v>4667</v>
      </c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>
        <v>44118</v>
      </c>
      <c r="B109" s="112" t="s">
        <v>166</v>
      </c>
      <c r="C109" s="113" t="s">
        <v>66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1"/>
      <c r="K109" s="11"/>
      <c r="L109" s="10">
        <v>806097.25</v>
      </c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>
        <v>44120</v>
      </c>
      <c r="B110" s="8" t="s">
        <v>167</v>
      </c>
      <c r="C110" s="113" t="s">
        <v>85</v>
      </c>
      <c r="D110" s="10"/>
      <c r="E110" s="10">
        <f t="shared" si="23"/>
        <v>0</v>
      </c>
      <c r="F110" s="10">
        <v>58278</v>
      </c>
      <c r="G110" s="10">
        <f t="shared" si="21"/>
        <v>0</v>
      </c>
      <c r="H110" s="10">
        <f t="shared" si="22"/>
        <v>0</v>
      </c>
      <c r="I110" s="10"/>
      <c r="J110" s="51" t="s">
        <v>78</v>
      </c>
      <c r="K110" s="11">
        <v>6811</v>
      </c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>
        <v>44120</v>
      </c>
      <c r="B111" s="8" t="s">
        <v>168</v>
      </c>
      <c r="C111" s="113" t="s">
        <v>85</v>
      </c>
      <c r="D111" s="10"/>
      <c r="E111" s="10">
        <f t="shared" si="23"/>
        <v>0</v>
      </c>
      <c r="F111" s="10">
        <v>1107202</v>
      </c>
      <c r="G111" s="10">
        <f t="shared" si="21"/>
        <v>0</v>
      </c>
      <c r="H111" s="10">
        <f t="shared" si="22"/>
        <v>0</v>
      </c>
      <c r="I111" s="10"/>
      <c r="J111" s="51" t="s">
        <v>78</v>
      </c>
      <c r="K111" s="11">
        <v>6811</v>
      </c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>
        <v>44127</v>
      </c>
      <c r="B112" s="8" t="s">
        <v>169</v>
      </c>
      <c r="C112" s="113" t="s">
        <v>85</v>
      </c>
      <c r="D112" s="10"/>
      <c r="E112" s="10">
        <f t="shared" si="23"/>
        <v>0</v>
      </c>
      <c r="F112" s="10">
        <v>72361.38</v>
      </c>
      <c r="G112" s="10">
        <f t="shared" si="21"/>
        <v>0</v>
      </c>
      <c r="H112" s="10">
        <f t="shared" si="22"/>
        <v>0</v>
      </c>
      <c r="I112" s="10"/>
      <c r="J112" s="51" t="s">
        <v>117</v>
      </c>
      <c r="K112" s="11">
        <v>6824</v>
      </c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>
        <v>44127</v>
      </c>
      <c r="B113" s="8" t="s">
        <v>170</v>
      </c>
      <c r="C113" s="113" t="s">
        <v>68</v>
      </c>
      <c r="D113" s="10"/>
      <c r="E113" s="10">
        <f t="shared" si="23"/>
        <v>0</v>
      </c>
      <c r="F113" s="10"/>
      <c r="G113" s="10">
        <v>20523</v>
      </c>
      <c r="H113" s="10">
        <f t="shared" si="22"/>
        <v>0</v>
      </c>
      <c r="I113" s="10"/>
      <c r="J113" s="51" t="s">
        <v>78</v>
      </c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>
        <v>44144</v>
      </c>
      <c r="B114" s="8" t="s">
        <v>171</v>
      </c>
      <c r="C114" s="113" t="s">
        <v>85</v>
      </c>
      <c r="D114" s="10"/>
      <c r="E114" s="10">
        <f t="shared" si="23"/>
        <v>0</v>
      </c>
      <c r="F114" s="10">
        <v>6985</v>
      </c>
      <c r="G114" s="10">
        <f t="shared" ref="G114:G127" si="24">IF(J114&gt;0,0,F114)</f>
        <v>0</v>
      </c>
      <c r="H114" s="10">
        <f t="shared" ref="H114:H128" si="25">+D114</f>
        <v>0</v>
      </c>
      <c r="I114" s="10"/>
      <c r="J114" s="51" t="s">
        <v>102</v>
      </c>
      <c r="K114" s="11">
        <v>6873</v>
      </c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>
        <v>44147</v>
      </c>
      <c r="B115" s="8" t="s">
        <v>172</v>
      </c>
      <c r="C115" s="113" t="s">
        <v>85</v>
      </c>
      <c r="D115" s="10"/>
      <c r="E115" s="10">
        <f t="shared" si="23"/>
        <v>0</v>
      </c>
      <c r="F115" s="10">
        <v>30596</v>
      </c>
      <c r="G115" s="10">
        <f t="shared" si="24"/>
        <v>0</v>
      </c>
      <c r="H115" s="10">
        <f t="shared" si="25"/>
        <v>0</v>
      </c>
      <c r="I115" s="10"/>
      <c r="J115" s="51" t="s">
        <v>78</v>
      </c>
      <c r="K115" s="11">
        <v>6811</v>
      </c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>
        <v>44147</v>
      </c>
      <c r="B116" s="8" t="s">
        <v>173</v>
      </c>
      <c r="C116" s="113" t="s">
        <v>85</v>
      </c>
      <c r="D116" s="10"/>
      <c r="E116" s="10">
        <f t="shared" si="23"/>
        <v>0</v>
      </c>
      <c r="F116" s="10">
        <v>581258</v>
      </c>
      <c r="G116" s="10">
        <f t="shared" si="24"/>
        <v>0</v>
      </c>
      <c r="H116" s="10">
        <f t="shared" si="25"/>
        <v>0</v>
      </c>
      <c r="I116" s="10"/>
      <c r="J116" s="51" t="s">
        <v>78</v>
      </c>
      <c r="K116" s="11">
        <v>6811</v>
      </c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>
        <v>44155</v>
      </c>
      <c r="B117" s="112" t="s">
        <v>175</v>
      </c>
      <c r="C117" s="113" t="s">
        <v>66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1"/>
      <c r="K117" s="11"/>
      <c r="L117" s="10">
        <v>1856680.38</v>
      </c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>
        <v>44155</v>
      </c>
      <c r="B118" s="8" t="s">
        <v>174</v>
      </c>
      <c r="C118" s="113" t="s">
        <v>85</v>
      </c>
      <c r="D118" s="10"/>
      <c r="E118" s="10">
        <f t="shared" ref="E118:E130" si="26">+D118</f>
        <v>0</v>
      </c>
      <c r="F118" s="10">
        <v>3630</v>
      </c>
      <c r="G118" s="10">
        <f t="shared" si="24"/>
        <v>3630</v>
      </c>
      <c r="H118" s="10">
        <f t="shared" si="25"/>
        <v>0</v>
      </c>
      <c r="I118" s="10"/>
      <c r="J118" s="51"/>
      <c r="K118" s="11">
        <v>6873</v>
      </c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>
        <v>44155</v>
      </c>
      <c r="B119" s="8" t="s">
        <v>176</v>
      </c>
      <c r="C119" s="113" t="s">
        <v>85</v>
      </c>
      <c r="D119" s="10"/>
      <c r="E119" s="10">
        <f t="shared" si="26"/>
        <v>0</v>
      </c>
      <c r="F119" s="10">
        <v>2329.8000000000002</v>
      </c>
      <c r="G119" s="10">
        <f t="shared" si="24"/>
        <v>0</v>
      </c>
      <c r="H119" s="10">
        <f t="shared" si="25"/>
        <v>0</v>
      </c>
      <c r="I119" s="10"/>
      <c r="J119" s="51" t="s">
        <v>102</v>
      </c>
      <c r="K119" s="11">
        <v>6873</v>
      </c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>
        <v>44155</v>
      </c>
      <c r="B120" s="8" t="s">
        <v>177</v>
      </c>
      <c r="C120" s="113" t="s">
        <v>85</v>
      </c>
      <c r="D120" s="10"/>
      <c r="E120" s="10">
        <f t="shared" si="26"/>
        <v>0</v>
      </c>
      <c r="F120" s="10">
        <v>3903.01</v>
      </c>
      <c r="G120" s="10">
        <f t="shared" si="24"/>
        <v>0</v>
      </c>
      <c r="H120" s="10">
        <f t="shared" si="25"/>
        <v>0</v>
      </c>
      <c r="I120" s="10"/>
      <c r="J120" s="51" t="s">
        <v>102</v>
      </c>
      <c r="K120" s="11">
        <v>6873</v>
      </c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>
        <v>44158</v>
      </c>
      <c r="B121" s="112" t="s">
        <v>178</v>
      </c>
      <c r="C121" s="113" t="s">
        <v>66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>
        <v>806097.25</v>
      </c>
      <c r="J121" s="51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>
        <v>44127</v>
      </c>
      <c r="B122" s="112" t="s">
        <v>179</v>
      </c>
      <c r="C122" s="113" t="s">
        <v>66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>
        <v>1029929</v>
      </c>
      <c r="J122" s="51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>
        <v>44154</v>
      </c>
      <c r="B123" s="8" t="s">
        <v>180</v>
      </c>
      <c r="C123" s="113" t="s">
        <v>85</v>
      </c>
      <c r="D123" s="10"/>
      <c r="E123" s="10">
        <f t="shared" si="26"/>
        <v>0</v>
      </c>
      <c r="F123" s="10">
        <v>110</v>
      </c>
      <c r="G123" s="10">
        <f t="shared" si="24"/>
        <v>110</v>
      </c>
      <c r="H123" s="10">
        <f t="shared" si="25"/>
        <v>0</v>
      </c>
      <c r="I123" s="10"/>
      <c r="J123" s="51"/>
      <c r="K123" s="11">
        <v>6861</v>
      </c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>
        <v>44179</v>
      </c>
      <c r="B124" s="112" t="s">
        <v>181</v>
      </c>
      <c r="C124" s="113" t="s">
        <v>66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1"/>
      <c r="K124" s="11"/>
      <c r="L124" s="10">
        <v>9972.81</v>
      </c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>
        <v>44187</v>
      </c>
      <c r="B125" s="8" t="s">
        <v>182</v>
      </c>
      <c r="C125" s="113" t="s">
        <v>85</v>
      </c>
      <c r="D125" s="10"/>
      <c r="E125" s="10">
        <f t="shared" si="26"/>
        <v>0</v>
      </c>
      <c r="F125" s="10">
        <v>77067.820000000007</v>
      </c>
      <c r="G125" s="10">
        <f t="shared" si="24"/>
        <v>0</v>
      </c>
      <c r="H125" s="10">
        <f t="shared" si="25"/>
        <v>0</v>
      </c>
      <c r="I125" s="10"/>
      <c r="J125" s="51" t="s">
        <v>117</v>
      </c>
      <c r="K125" s="11">
        <v>6824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>
        <v>44560</v>
      </c>
      <c r="B126" s="112" t="s">
        <v>183</v>
      </c>
      <c r="C126" s="113" t="s">
        <v>66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>
        <v>1856680.38</v>
      </c>
      <c r="J126" s="51"/>
      <c r="K126" s="11">
        <v>4760</v>
      </c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>
        <v>44211</v>
      </c>
      <c r="B127" s="112" t="s">
        <v>185</v>
      </c>
      <c r="C127" s="113" t="s">
        <v>66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1"/>
      <c r="K127" s="11"/>
      <c r="L127" s="10">
        <v>77067.820000000007</v>
      </c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>
        <v>44216</v>
      </c>
      <c r="B128" s="8" t="s">
        <v>186</v>
      </c>
      <c r="C128" s="113" t="s">
        <v>68</v>
      </c>
      <c r="D128" s="10"/>
      <c r="E128" s="10">
        <f t="shared" si="26"/>
        <v>0</v>
      </c>
      <c r="F128" s="10"/>
      <c r="G128" s="10">
        <v>9278</v>
      </c>
      <c r="H128" s="10">
        <f t="shared" si="25"/>
        <v>0</v>
      </c>
      <c r="I128" s="10"/>
      <c r="J128" s="51" t="s">
        <v>78</v>
      </c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>
        <v>44224</v>
      </c>
      <c r="B129" s="112" t="s">
        <v>187</v>
      </c>
      <c r="C129" s="113" t="s">
        <v>66</v>
      </c>
      <c r="D129" s="10"/>
      <c r="E129" s="10">
        <f t="shared" si="26"/>
        <v>0</v>
      </c>
      <c r="F129" s="10"/>
      <c r="G129" s="10">
        <f t="shared" ref="G129:G148" si="27">IF(J129&gt;0,0,F129)</f>
        <v>0</v>
      </c>
      <c r="H129" s="10">
        <f t="shared" ref="H129:H148" si="28">+D129</f>
        <v>0</v>
      </c>
      <c r="I129" s="10">
        <v>9972.81</v>
      </c>
      <c r="J129" s="51"/>
      <c r="K129" s="11">
        <v>4760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>
        <v>44237</v>
      </c>
      <c r="B130" s="115" t="s">
        <v>188</v>
      </c>
      <c r="C130" s="113" t="s">
        <v>85</v>
      </c>
      <c r="D130" s="10"/>
      <c r="E130" s="10">
        <f t="shared" si="26"/>
        <v>0</v>
      </c>
      <c r="F130" s="10">
        <v>619243</v>
      </c>
      <c r="G130" s="10">
        <f t="shared" si="27"/>
        <v>0</v>
      </c>
      <c r="H130" s="10">
        <f t="shared" si="28"/>
        <v>0</v>
      </c>
      <c r="I130" s="10"/>
      <c r="J130" s="51" t="s">
        <v>78</v>
      </c>
      <c r="K130" s="11">
        <v>6811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5" customHeight="1" x14ac:dyDescent="0.2">
      <c r="A131" s="7">
        <v>44238</v>
      </c>
      <c r="B131" s="115" t="s">
        <v>189</v>
      </c>
      <c r="C131" s="113" t="s">
        <v>85</v>
      </c>
      <c r="D131" s="10"/>
      <c r="E131" s="10">
        <f>+D131</f>
        <v>0</v>
      </c>
      <c r="F131" s="10">
        <v>132999</v>
      </c>
      <c r="G131" s="10">
        <f>IF(J131&gt;0,0,F131)</f>
        <v>0</v>
      </c>
      <c r="H131" s="10">
        <f>+D131</f>
        <v>0</v>
      </c>
      <c r="I131" s="10"/>
      <c r="J131" s="51" t="s">
        <v>78</v>
      </c>
      <c r="K131" s="11">
        <v>6811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>
        <v>44238</v>
      </c>
      <c r="B132" s="115" t="s">
        <v>190</v>
      </c>
      <c r="C132" s="113" t="s">
        <v>85</v>
      </c>
      <c r="D132" s="10"/>
      <c r="E132" s="10">
        <f>+D132</f>
        <v>0</v>
      </c>
      <c r="F132" s="10">
        <v>7000</v>
      </c>
      <c r="G132" s="10">
        <f>IF(J132&gt;0,0,F132)</f>
        <v>0</v>
      </c>
      <c r="H132" s="10">
        <f>+D132</f>
        <v>0</v>
      </c>
      <c r="I132" s="10"/>
      <c r="J132" s="51" t="s">
        <v>78</v>
      </c>
      <c r="K132" s="11">
        <v>6811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>
        <v>44238</v>
      </c>
      <c r="B133" s="115" t="s">
        <v>191</v>
      </c>
      <c r="C133" s="113" t="s">
        <v>85</v>
      </c>
      <c r="F133" s="12">
        <v>34675</v>
      </c>
      <c r="J133" s="51" t="s">
        <v>78</v>
      </c>
      <c r="K133" s="11">
        <v>6811</v>
      </c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>
        <v>44238</v>
      </c>
      <c r="B134" s="115" t="s">
        <v>192</v>
      </c>
      <c r="C134" s="113" t="s">
        <v>85</v>
      </c>
      <c r="D134" s="10"/>
      <c r="E134" s="10">
        <f t="shared" ref="E134:E150" si="29">+D134</f>
        <v>0</v>
      </c>
      <c r="F134" s="10">
        <v>1825</v>
      </c>
      <c r="G134" s="10">
        <f t="shared" si="27"/>
        <v>0</v>
      </c>
      <c r="H134" s="10">
        <f t="shared" si="28"/>
        <v>0</v>
      </c>
      <c r="I134" s="10"/>
      <c r="J134" s="51" t="s">
        <v>78</v>
      </c>
      <c r="K134" s="11">
        <v>6811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3.5" customHeight="1" x14ac:dyDescent="0.2">
      <c r="A135" s="7">
        <v>44249</v>
      </c>
      <c r="B135" s="115" t="s">
        <v>193</v>
      </c>
      <c r="C135" s="113" t="s">
        <v>85</v>
      </c>
      <c r="D135" s="10"/>
      <c r="E135" s="10">
        <f t="shared" si="29"/>
        <v>0</v>
      </c>
      <c r="F135" s="10">
        <v>444.74</v>
      </c>
      <c r="G135" s="10">
        <f t="shared" si="27"/>
        <v>0</v>
      </c>
      <c r="H135" s="10">
        <f t="shared" si="28"/>
        <v>0</v>
      </c>
      <c r="I135" s="10"/>
      <c r="J135" s="51" t="s">
        <v>117</v>
      </c>
      <c r="K135" s="11">
        <v>6824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3.5" customHeight="1" x14ac:dyDescent="0.2">
      <c r="A136" s="7">
        <v>44253</v>
      </c>
      <c r="B136" s="88" t="s">
        <v>194</v>
      </c>
      <c r="C136" s="113" t="s">
        <v>66</v>
      </c>
      <c r="E136" s="10">
        <f t="shared" si="29"/>
        <v>0</v>
      </c>
      <c r="G136" s="10">
        <f t="shared" si="27"/>
        <v>0</v>
      </c>
      <c r="H136" s="10">
        <f t="shared" si="28"/>
        <v>0</v>
      </c>
      <c r="I136" s="12">
        <v>77067.820000000007</v>
      </c>
      <c r="J136" s="51"/>
      <c r="K136" s="11">
        <v>4760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>
        <v>44271</v>
      </c>
      <c r="B137" s="112" t="s">
        <v>195</v>
      </c>
      <c r="C137" s="113" t="s">
        <v>66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1"/>
      <c r="K137" s="11"/>
      <c r="L137" s="10">
        <v>796186.74</v>
      </c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>
        <v>44271</v>
      </c>
      <c r="B138" s="8" t="s">
        <v>196</v>
      </c>
      <c r="C138" s="113" t="s">
        <v>85</v>
      </c>
      <c r="D138" s="10"/>
      <c r="E138" s="10">
        <f t="shared" si="29"/>
        <v>0</v>
      </c>
      <c r="F138" s="10">
        <v>9278</v>
      </c>
      <c r="G138" s="10">
        <f t="shared" si="27"/>
        <v>0</v>
      </c>
      <c r="H138" s="10">
        <f t="shared" si="28"/>
        <v>0</v>
      </c>
      <c r="I138" s="10"/>
      <c r="J138" s="51" t="s">
        <v>78</v>
      </c>
      <c r="K138" s="11">
        <v>6811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>
        <v>44273</v>
      </c>
      <c r="B139" s="8" t="s">
        <v>197</v>
      </c>
      <c r="C139" s="113" t="s">
        <v>85</v>
      </c>
      <c r="D139" s="10"/>
      <c r="E139" s="10">
        <f t="shared" si="29"/>
        <v>0</v>
      </c>
      <c r="F139" s="10">
        <v>115609.92</v>
      </c>
      <c r="G139" s="10">
        <f t="shared" si="27"/>
        <v>0</v>
      </c>
      <c r="H139" s="10">
        <f t="shared" si="28"/>
        <v>0</v>
      </c>
      <c r="I139" s="10"/>
      <c r="J139" s="51" t="s">
        <v>117</v>
      </c>
      <c r="K139" s="11">
        <v>6824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>
        <v>44302</v>
      </c>
      <c r="B140" s="112" t="s">
        <v>202</v>
      </c>
      <c r="C140" s="113" t="s">
        <v>85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1"/>
      <c r="K140" s="11"/>
      <c r="L140" s="10">
        <v>124887.92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17" customFormat="1" ht="16.5" customHeight="1" x14ac:dyDescent="0.2">
      <c r="A141" s="116">
        <f>+A140</f>
        <v>44302</v>
      </c>
      <c r="B141" s="117" t="s">
        <v>198</v>
      </c>
      <c r="C141" s="113" t="s">
        <v>85</v>
      </c>
      <c r="D141" s="117">
        <v>-189681</v>
      </c>
      <c r="E141" s="118">
        <f t="shared" si="29"/>
        <v>-189681</v>
      </c>
      <c r="G141" s="118">
        <f t="shared" si="27"/>
        <v>0</v>
      </c>
      <c r="H141" s="118">
        <f t="shared" si="28"/>
        <v>-189681</v>
      </c>
      <c r="J141" s="119"/>
      <c r="K141" s="120">
        <v>4663</v>
      </c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Q141" s="118"/>
      <c r="AR141" s="118"/>
      <c r="AS141" s="118"/>
      <c r="AT141" s="118"/>
      <c r="AU141" s="118"/>
      <c r="AV141" s="118"/>
      <c r="AW141" s="118"/>
      <c r="AX141" s="118"/>
      <c r="AY141" s="118"/>
      <c r="AZ141" s="118"/>
      <c r="BA141" s="118"/>
      <c r="BB141" s="118"/>
      <c r="BC141" s="118"/>
      <c r="BD141" s="118"/>
      <c r="BE141" s="118"/>
      <c r="BF141" s="118"/>
      <c r="BG141" s="118"/>
      <c r="BH141" s="118"/>
      <c r="BI141" s="118"/>
      <c r="BJ141" s="118"/>
      <c r="BK141" s="118"/>
      <c r="BL141" s="118"/>
      <c r="BM141" s="118"/>
      <c r="BN141" s="118"/>
      <c r="BO141" s="118"/>
      <c r="BP141" s="118"/>
      <c r="BQ141" s="118"/>
      <c r="BR141" s="118"/>
      <c r="BS141" s="118"/>
      <c r="BT141" s="118"/>
      <c r="BU141" s="118"/>
      <c r="BV141" s="118"/>
      <c r="BW141" s="118"/>
      <c r="BX141" s="118"/>
      <c r="BY141" s="118"/>
      <c r="BZ141" s="118"/>
      <c r="CA141" s="118"/>
      <c r="CB141" s="118"/>
      <c r="CC141" s="118"/>
      <c r="CD141" s="118"/>
      <c r="CE141" s="118"/>
      <c r="CF141" s="118"/>
      <c r="CG141" s="118"/>
      <c r="CH141" s="118"/>
      <c r="CI141" s="118"/>
      <c r="CJ141" s="118"/>
      <c r="CK141" s="118"/>
      <c r="CL141" s="118"/>
      <c r="CM141" s="118"/>
      <c r="CN141" s="118"/>
      <c r="CO141" s="118"/>
      <c r="CP141" s="118"/>
      <c r="CQ141" s="118"/>
      <c r="CR141" s="118"/>
      <c r="CS141" s="118"/>
      <c r="CT141" s="118"/>
      <c r="CU141" s="118"/>
      <c r="CV141" s="118"/>
      <c r="CW141" s="118"/>
      <c r="CX141" s="118"/>
      <c r="CY141" s="118"/>
      <c r="CZ141" s="118"/>
      <c r="DA141" s="118"/>
      <c r="DB141" s="118"/>
      <c r="DC141" s="118"/>
      <c r="DD141" s="118"/>
      <c r="DE141" s="118"/>
      <c r="DF141" s="118"/>
      <c r="DG141" s="118"/>
      <c r="DH141" s="118"/>
      <c r="DI141" s="118"/>
      <c r="DJ141" s="118"/>
      <c r="DK141" s="118"/>
      <c r="DL141" s="118"/>
      <c r="DM141" s="118"/>
      <c r="DN141" s="118"/>
      <c r="DO141" s="118"/>
      <c r="DP141" s="118"/>
      <c r="DQ141" s="118"/>
      <c r="DR141" s="118"/>
      <c r="DS141" s="118"/>
      <c r="DT141" s="118"/>
      <c r="DU141" s="118"/>
      <c r="DV141" s="118"/>
      <c r="DW141" s="118"/>
      <c r="DX141" s="118"/>
      <c r="DY141" s="118"/>
      <c r="DZ141" s="118"/>
      <c r="EA141" s="118"/>
      <c r="EB141" s="118"/>
      <c r="EC141" s="118"/>
      <c r="ED141" s="118"/>
      <c r="EE141" s="118"/>
      <c r="EF141" s="118"/>
      <c r="EG141" s="118"/>
      <c r="EH141" s="118"/>
      <c r="EI141" s="118"/>
      <c r="EJ141" s="118"/>
      <c r="EK141" s="118"/>
      <c r="EL141" s="118"/>
      <c r="EM141" s="118"/>
      <c r="EN141" s="118"/>
      <c r="EO141" s="118"/>
      <c r="EP141" s="118"/>
      <c r="EQ141" s="118"/>
      <c r="ER141" s="118"/>
      <c r="ES141" s="118"/>
      <c r="ET141" s="118"/>
      <c r="EU141" s="118"/>
      <c r="EV141" s="118"/>
      <c r="EW141" s="118"/>
      <c r="EX141" s="118"/>
      <c r="EY141" s="118"/>
      <c r="EZ141" s="118"/>
      <c r="FA141" s="118"/>
      <c r="FB141" s="118"/>
      <c r="FC141" s="118"/>
      <c r="FD141" s="118"/>
      <c r="FE141" s="118"/>
      <c r="FF141" s="118"/>
      <c r="FG141" s="118"/>
      <c r="FH141" s="118"/>
      <c r="FI141" s="118"/>
      <c r="FJ141" s="118"/>
      <c r="FK141" s="118"/>
      <c r="FL141" s="118"/>
      <c r="FM141" s="118"/>
      <c r="FN141" s="118"/>
      <c r="FO141" s="118"/>
      <c r="FP141" s="118"/>
      <c r="FQ141" s="118"/>
      <c r="FR141" s="118"/>
      <c r="FS141" s="118"/>
      <c r="FT141" s="118"/>
      <c r="FU141" s="118"/>
      <c r="FV141" s="118"/>
      <c r="FW141" s="118"/>
      <c r="FX141" s="118"/>
      <c r="FY141" s="118"/>
      <c r="FZ141" s="118"/>
      <c r="GA141" s="118"/>
      <c r="GB141" s="118"/>
      <c r="GC141" s="118"/>
      <c r="GD141" s="118"/>
      <c r="GE141" s="118"/>
      <c r="GF141" s="118"/>
      <c r="GG141" s="118"/>
      <c r="GH141" s="118"/>
      <c r="GI141" s="118"/>
      <c r="GJ141" s="118"/>
      <c r="GK141" s="118"/>
      <c r="GL141" s="118"/>
      <c r="GM141" s="118"/>
      <c r="GN141" s="118"/>
      <c r="GO141" s="118"/>
      <c r="GP141" s="118"/>
      <c r="GQ141" s="118"/>
      <c r="GR141" s="118"/>
      <c r="GS141" s="118"/>
      <c r="GT141" s="118"/>
      <c r="GU141" s="118"/>
      <c r="GV141" s="118"/>
      <c r="GW141" s="118"/>
      <c r="GX141" s="118"/>
      <c r="GY141" s="118"/>
      <c r="GZ141" s="118"/>
      <c r="HA141" s="118"/>
      <c r="HB141" s="118"/>
      <c r="HC141" s="118"/>
      <c r="HD141" s="118"/>
      <c r="HE141" s="118"/>
      <c r="HF141" s="118"/>
      <c r="HG141" s="118"/>
      <c r="HH141" s="118"/>
      <c r="HI141" s="118"/>
      <c r="HJ141" s="118"/>
      <c r="HK141" s="118"/>
      <c r="HL141" s="118"/>
      <c r="HM141" s="118"/>
      <c r="HN141" s="118"/>
      <c r="HO141" s="118"/>
      <c r="HP141" s="118"/>
      <c r="HQ141" s="118"/>
      <c r="HR141" s="118"/>
      <c r="HS141" s="118"/>
      <c r="HT141" s="118"/>
      <c r="HU141" s="118"/>
      <c r="HV141" s="118"/>
      <c r="HW141" s="118"/>
      <c r="HX141" s="118"/>
      <c r="HY141" s="118"/>
      <c r="HZ141" s="118"/>
      <c r="IA141" s="118"/>
      <c r="IB141" s="118"/>
      <c r="IC141" s="118"/>
      <c r="ID141" s="118"/>
      <c r="IE141" s="118"/>
      <c r="IF141" s="118"/>
      <c r="IG141" s="118"/>
      <c r="IH141" s="118"/>
      <c r="II141" s="118"/>
      <c r="IJ141" s="118"/>
      <c r="IK141" s="118"/>
      <c r="IL141" s="118"/>
      <c r="IM141" s="118"/>
      <c r="IN141" s="118"/>
      <c r="IO141" s="118"/>
      <c r="IP141" s="118"/>
      <c r="IQ141" s="118"/>
      <c r="IR141" s="118"/>
      <c r="IS141" s="118"/>
      <c r="IT141" s="118"/>
    </row>
    <row r="142" spans="1:254" s="117" customFormat="1" ht="14.1" customHeight="1" x14ac:dyDescent="0.2">
      <c r="A142" s="116">
        <f>+A141</f>
        <v>44302</v>
      </c>
      <c r="B142" s="115" t="s">
        <v>199</v>
      </c>
      <c r="C142" s="113" t="s">
        <v>85</v>
      </c>
      <c r="D142" s="118">
        <v>18895</v>
      </c>
      <c r="E142" s="118">
        <f t="shared" si="29"/>
        <v>18895</v>
      </c>
      <c r="F142" s="118"/>
      <c r="G142" s="118">
        <f t="shared" si="27"/>
        <v>0</v>
      </c>
      <c r="H142" s="118">
        <f t="shared" si="28"/>
        <v>18895</v>
      </c>
      <c r="I142" s="118"/>
      <c r="J142" s="119"/>
      <c r="K142" s="120">
        <v>4664</v>
      </c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/>
      <c r="AP142" s="118"/>
      <c r="AQ142" s="118"/>
      <c r="AR142" s="118"/>
      <c r="AS142" s="118"/>
      <c r="AT142" s="118"/>
      <c r="AU142" s="118"/>
      <c r="AV142" s="118"/>
      <c r="AW142" s="118"/>
      <c r="AX142" s="118"/>
      <c r="AY142" s="118"/>
      <c r="AZ142" s="118"/>
      <c r="BA142" s="118"/>
      <c r="BB142" s="118"/>
      <c r="BC142" s="118"/>
      <c r="BD142" s="118"/>
      <c r="BE142" s="118"/>
      <c r="BF142" s="118"/>
      <c r="BG142" s="118"/>
      <c r="BH142" s="118"/>
      <c r="BI142" s="118"/>
      <c r="BJ142" s="118"/>
      <c r="BK142" s="118"/>
      <c r="BL142" s="118"/>
      <c r="BM142" s="118"/>
      <c r="BN142" s="118"/>
      <c r="BO142" s="118"/>
      <c r="BP142" s="118"/>
      <c r="BQ142" s="118"/>
      <c r="BR142" s="118"/>
      <c r="BS142" s="118"/>
      <c r="BT142" s="118"/>
      <c r="BU142" s="118"/>
      <c r="BV142" s="118"/>
      <c r="BW142" s="118"/>
      <c r="BX142" s="118"/>
      <c r="BY142" s="118"/>
      <c r="BZ142" s="118"/>
      <c r="CA142" s="118"/>
      <c r="CB142" s="118"/>
      <c r="CC142" s="118"/>
      <c r="CD142" s="118"/>
      <c r="CE142" s="118"/>
      <c r="CF142" s="118"/>
      <c r="CG142" s="118"/>
      <c r="CH142" s="118"/>
      <c r="CI142" s="118"/>
      <c r="CJ142" s="118"/>
      <c r="CK142" s="118"/>
      <c r="CL142" s="118"/>
      <c r="CM142" s="118"/>
      <c r="CN142" s="118"/>
      <c r="CO142" s="118"/>
      <c r="CP142" s="118"/>
      <c r="CQ142" s="118"/>
      <c r="CR142" s="118"/>
      <c r="CS142" s="118"/>
      <c r="CT142" s="118"/>
      <c r="CU142" s="118"/>
      <c r="CV142" s="118"/>
      <c r="CW142" s="118"/>
      <c r="CX142" s="118"/>
      <c r="CY142" s="118"/>
      <c r="CZ142" s="118"/>
      <c r="DA142" s="118"/>
      <c r="DB142" s="118"/>
      <c r="DC142" s="118"/>
      <c r="DD142" s="118"/>
      <c r="DE142" s="118"/>
      <c r="DF142" s="118"/>
      <c r="DG142" s="118"/>
      <c r="DH142" s="118"/>
      <c r="DI142" s="118"/>
      <c r="DJ142" s="118"/>
      <c r="DK142" s="118"/>
      <c r="DL142" s="118"/>
      <c r="DM142" s="118"/>
      <c r="DN142" s="118"/>
      <c r="DO142" s="118"/>
      <c r="DP142" s="118"/>
      <c r="DQ142" s="118"/>
      <c r="DR142" s="118"/>
      <c r="DS142" s="118"/>
      <c r="DT142" s="118"/>
      <c r="DU142" s="118"/>
      <c r="DV142" s="118"/>
      <c r="DW142" s="118"/>
      <c r="DX142" s="118"/>
      <c r="DY142" s="118"/>
      <c r="DZ142" s="118"/>
      <c r="EA142" s="118"/>
      <c r="EB142" s="118"/>
      <c r="EC142" s="118"/>
      <c r="ED142" s="118"/>
      <c r="EE142" s="118"/>
      <c r="EF142" s="118"/>
      <c r="EG142" s="118"/>
      <c r="EH142" s="118"/>
      <c r="EI142" s="118"/>
      <c r="EJ142" s="118"/>
      <c r="EK142" s="118"/>
      <c r="EL142" s="118"/>
      <c r="EM142" s="118"/>
      <c r="EN142" s="118"/>
      <c r="EO142" s="118"/>
      <c r="EP142" s="118"/>
      <c r="EQ142" s="118"/>
      <c r="ER142" s="118"/>
      <c r="ES142" s="118"/>
      <c r="ET142" s="118"/>
      <c r="EU142" s="118"/>
      <c r="EV142" s="118"/>
      <c r="EW142" s="118"/>
      <c r="EX142" s="118"/>
      <c r="EY142" s="118"/>
      <c r="EZ142" s="118"/>
      <c r="FA142" s="118"/>
      <c r="FB142" s="118"/>
      <c r="FC142" s="118"/>
      <c r="FD142" s="118"/>
      <c r="FE142" s="118"/>
      <c r="FF142" s="118"/>
      <c r="FG142" s="118"/>
      <c r="FH142" s="118"/>
      <c r="FI142" s="118"/>
      <c r="FJ142" s="118"/>
      <c r="FK142" s="118"/>
      <c r="FL142" s="118"/>
      <c r="FM142" s="118"/>
      <c r="FN142" s="118"/>
      <c r="FO142" s="118"/>
      <c r="FP142" s="118"/>
      <c r="FQ142" s="118"/>
      <c r="FR142" s="118"/>
      <c r="FS142" s="118"/>
      <c r="FT142" s="118"/>
      <c r="FU142" s="118"/>
      <c r="FV142" s="118"/>
      <c r="FW142" s="118"/>
      <c r="FX142" s="118"/>
      <c r="FY142" s="118"/>
      <c r="FZ142" s="118"/>
      <c r="GA142" s="118"/>
      <c r="GB142" s="118"/>
      <c r="GC142" s="118"/>
      <c r="GD142" s="118"/>
      <c r="GE142" s="118"/>
      <c r="GF142" s="118"/>
      <c r="GG142" s="118"/>
      <c r="GH142" s="118"/>
      <c r="GI142" s="118"/>
      <c r="GJ142" s="118"/>
      <c r="GK142" s="118"/>
      <c r="GL142" s="118"/>
      <c r="GM142" s="118"/>
      <c r="GN142" s="118"/>
      <c r="GO142" s="118"/>
      <c r="GP142" s="118"/>
      <c r="GQ142" s="118"/>
      <c r="GR142" s="118"/>
      <c r="GS142" s="118"/>
      <c r="GT142" s="118"/>
      <c r="GU142" s="118"/>
      <c r="GV142" s="118"/>
      <c r="GW142" s="118"/>
      <c r="GX142" s="118"/>
      <c r="GY142" s="118"/>
      <c r="GZ142" s="118"/>
      <c r="HA142" s="118"/>
      <c r="HB142" s="118"/>
      <c r="HC142" s="118"/>
      <c r="HD142" s="118"/>
      <c r="HE142" s="118"/>
      <c r="HF142" s="118"/>
      <c r="HG142" s="118"/>
      <c r="HH142" s="118"/>
      <c r="HI142" s="118"/>
      <c r="HJ142" s="118"/>
      <c r="HK142" s="118"/>
      <c r="HL142" s="118"/>
      <c r="HM142" s="118"/>
      <c r="HN142" s="118"/>
      <c r="HO142" s="118"/>
      <c r="HP142" s="118"/>
      <c r="HQ142" s="118"/>
      <c r="HR142" s="118"/>
      <c r="HS142" s="118"/>
      <c r="HT142" s="118"/>
      <c r="HU142" s="118"/>
      <c r="HV142" s="118"/>
      <c r="HW142" s="118"/>
      <c r="HX142" s="118"/>
      <c r="HY142" s="118"/>
      <c r="HZ142" s="118"/>
      <c r="IA142" s="118"/>
      <c r="IB142" s="118"/>
      <c r="IC142" s="118"/>
      <c r="ID142" s="118"/>
      <c r="IE142" s="118"/>
      <c r="IF142" s="118"/>
      <c r="IG142" s="118"/>
      <c r="IH142" s="118"/>
      <c r="II142" s="118"/>
      <c r="IJ142" s="118"/>
      <c r="IK142" s="118"/>
      <c r="IL142" s="118"/>
      <c r="IM142" s="118"/>
      <c r="IN142" s="118"/>
      <c r="IO142" s="118"/>
      <c r="IP142" s="118"/>
      <c r="IQ142" s="118"/>
      <c r="IR142" s="118"/>
      <c r="IS142" s="118"/>
      <c r="IT142" s="118"/>
    </row>
    <row r="143" spans="1:254" s="12" customFormat="1" ht="14.1" customHeight="1" x14ac:dyDescent="0.2">
      <c r="A143" s="7">
        <v>44307</v>
      </c>
      <c r="B143" s="8" t="s">
        <v>200</v>
      </c>
      <c r="C143" s="113" t="s">
        <v>68</v>
      </c>
      <c r="D143" s="10"/>
      <c r="E143" s="10">
        <f t="shared" si="29"/>
        <v>0</v>
      </c>
      <c r="F143" s="10"/>
      <c r="G143" s="10">
        <v>18895</v>
      </c>
      <c r="H143" s="10">
        <f t="shared" si="28"/>
        <v>0</v>
      </c>
      <c r="I143" s="10"/>
      <c r="J143" s="51" t="s">
        <v>78</v>
      </c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>
        <v>44314</v>
      </c>
      <c r="B144" s="112" t="s">
        <v>201</v>
      </c>
      <c r="C144" s="113" t="s">
        <v>66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>
        <v>796186.74</v>
      </c>
      <c r="J144" s="51"/>
      <c r="K144" s="11">
        <v>4760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>
        <v>44340</v>
      </c>
      <c r="B145" s="8" t="s">
        <v>203</v>
      </c>
      <c r="C145" s="113" t="s">
        <v>85</v>
      </c>
      <c r="D145" s="10"/>
      <c r="E145" s="10">
        <f t="shared" si="29"/>
        <v>0</v>
      </c>
      <c r="F145" s="10">
        <v>298.20999999999998</v>
      </c>
      <c r="G145" s="10">
        <f t="shared" si="27"/>
        <v>0</v>
      </c>
      <c r="H145" s="10">
        <f t="shared" si="28"/>
        <v>0</v>
      </c>
      <c r="I145" s="10"/>
      <c r="J145" s="51" t="s">
        <v>117</v>
      </c>
      <c r="K145" s="11">
        <v>6824</v>
      </c>
      <c r="L145" s="114" t="s">
        <v>184</v>
      </c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>
        <v>44358</v>
      </c>
      <c r="B146" s="8" t="s">
        <v>204</v>
      </c>
      <c r="C146" s="113" t="s">
        <v>149</v>
      </c>
      <c r="D146" s="10"/>
      <c r="E146" s="10">
        <f t="shared" si="29"/>
        <v>0</v>
      </c>
      <c r="F146" s="10">
        <v>76755</v>
      </c>
      <c r="G146" s="10">
        <f t="shared" si="27"/>
        <v>0</v>
      </c>
      <c r="H146" s="10">
        <f t="shared" si="28"/>
        <v>0</v>
      </c>
      <c r="I146" s="10"/>
      <c r="J146" s="51" t="s">
        <v>78</v>
      </c>
      <c r="K146" s="11">
        <v>6811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>
        <v>44368</v>
      </c>
      <c r="B147" s="8" t="s">
        <v>205</v>
      </c>
      <c r="C147" s="113" t="s">
        <v>68</v>
      </c>
      <c r="D147" s="10"/>
      <c r="E147" s="10">
        <f t="shared" si="29"/>
        <v>0</v>
      </c>
      <c r="F147" s="10"/>
      <c r="G147" s="10">
        <v>87773</v>
      </c>
      <c r="H147" s="10">
        <f t="shared" si="28"/>
        <v>0</v>
      </c>
      <c r="I147" s="10"/>
      <c r="J147" s="51" t="s">
        <v>78</v>
      </c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>
        <v>44369</v>
      </c>
      <c r="B148" s="112" t="s">
        <v>206</v>
      </c>
      <c r="C148" s="113" t="s">
        <v>66</v>
      </c>
      <c r="D148" s="10"/>
      <c r="E148" s="10">
        <f t="shared" si="29"/>
        <v>0</v>
      </c>
      <c r="F148" s="10"/>
      <c r="G148" s="10">
        <f t="shared" si="27"/>
        <v>0</v>
      </c>
      <c r="H148" s="10">
        <f t="shared" si="28"/>
        <v>0</v>
      </c>
      <c r="I148" s="10">
        <v>-2627272.87</v>
      </c>
      <c r="J148" s="51"/>
      <c r="K148" s="11"/>
      <c r="L148" s="10">
        <v>-2627272.87</v>
      </c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>
        <v>44376</v>
      </c>
      <c r="B149" s="8" t="s">
        <v>207</v>
      </c>
      <c r="C149" s="113" t="s">
        <v>149</v>
      </c>
      <c r="D149" s="10"/>
      <c r="E149" s="10">
        <f t="shared" si="29"/>
        <v>0</v>
      </c>
      <c r="F149" s="10">
        <v>5452.55</v>
      </c>
      <c r="G149" s="10">
        <f t="shared" ref="G149:G161" si="30">IF(J149&gt;0,0,F149)</f>
        <v>0</v>
      </c>
      <c r="H149" s="10">
        <f t="shared" ref="H149:H161" si="31">+D149</f>
        <v>0</v>
      </c>
      <c r="I149" s="10"/>
      <c r="J149" s="51" t="s">
        <v>117</v>
      </c>
      <c r="K149" s="11">
        <v>6824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 t="s">
        <v>208</v>
      </c>
      <c r="B150" s="112" t="s">
        <v>209</v>
      </c>
      <c r="C150" s="113" t="s">
        <v>66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1"/>
      <c r="K150" s="11"/>
      <c r="L150" s="10">
        <v>5452.55</v>
      </c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 t="s">
        <v>208</v>
      </c>
      <c r="B151" s="8" t="s">
        <v>219</v>
      </c>
      <c r="C151" s="113" t="s">
        <v>66</v>
      </c>
      <c r="D151" s="10"/>
      <c r="E151" s="10"/>
      <c r="F151" s="10"/>
      <c r="G151" s="10"/>
      <c r="H151" s="10"/>
      <c r="I151" s="10">
        <v>124887.92</v>
      </c>
      <c r="J151" s="51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 t="s">
        <v>208</v>
      </c>
      <c r="B152" s="112" t="s">
        <v>218</v>
      </c>
      <c r="C152" s="113" t="s">
        <v>66</v>
      </c>
      <c r="D152" s="10"/>
      <c r="E152" s="10"/>
      <c r="F152" s="10"/>
      <c r="G152" s="10"/>
      <c r="H152" s="10"/>
      <c r="I152" s="10">
        <v>-124887.92</v>
      </c>
      <c r="J152" s="51"/>
      <c r="K152" s="11"/>
      <c r="L152" s="10">
        <v>-124887.92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 t="s">
        <v>208</v>
      </c>
      <c r="B153" s="8" t="s">
        <v>210</v>
      </c>
      <c r="C153" s="113" t="s">
        <v>149</v>
      </c>
      <c r="D153" s="10"/>
      <c r="E153" s="10">
        <f t="shared" ref="E153:E166" si="32">+D153</f>
        <v>0</v>
      </c>
      <c r="F153" s="10">
        <v>1078</v>
      </c>
      <c r="G153" s="10">
        <f t="shared" si="30"/>
        <v>0</v>
      </c>
      <c r="H153" s="10">
        <f t="shared" si="31"/>
        <v>0</v>
      </c>
      <c r="I153" s="10"/>
      <c r="J153" s="51" t="s">
        <v>102</v>
      </c>
      <c r="K153" s="11">
        <v>6873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 t="s">
        <v>208</v>
      </c>
      <c r="B154" s="8" t="s">
        <v>211</v>
      </c>
      <c r="C154" s="113" t="s">
        <v>149</v>
      </c>
      <c r="D154" s="10"/>
      <c r="E154" s="10">
        <f t="shared" si="32"/>
        <v>0</v>
      </c>
      <c r="F154" s="10">
        <v>1137.4000000000001</v>
      </c>
      <c r="G154" s="10">
        <f t="shared" si="30"/>
        <v>0</v>
      </c>
      <c r="H154" s="10">
        <f t="shared" si="31"/>
        <v>0</v>
      </c>
      <c r="I154" s="10"/>
      <c r="J154" s="51" t="s">
        <v>102</v>
      </c>
      <c r="K154" s="11">
        <v>6873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 t="s">
        <v>208</v>
      </c>
      <c r="B155" s="8" t="s">
        <v>212</v>
      </c>
      <c r="C155" s="113" t="s">
        <v>149</v>
      </c>
      <c r="D155" s="10"/>
      <c r="E155" s="10">
        <f t="shared" si="32"/>
        <v>0</v>
      </c>
      <c r="F155" s="10">
        <v>792</v>
      </c>
      <c r="G155" s="10">
        <f t="shared" si="30"/>
        <v>0</v>
      </c>
      <c r="H155" s="10">
        <f t="shared" si="31"/>
        <v>0</v>
      </c>
      <c r="I155" s="10"/>
      <c r="J155" s="51" t="s">
        <v>102</v>
      </c>
      <c r="K155" s="11">
        <v>6873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 t="s">
        <v>208</v>
      </c>
      <c r="B156" s="8" t="s">
        <v>213</v>
      </c>
      <c r="C156" s="122" t="s">
        <v>149</v>
      </c>
      <c r="F156" s="12">
        <v>939.4</v>
      </c>
      <c r="G156" s="12">
        <f t="shared" si="30"/>
        <v>0</v>
      </c>
      <c r="J156" s="51" t="s">
        <v>102</v>
      </c>
      <c r="K156" s="11">
        <v>6873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 t="s">
        <v>208</v>
      </c>
      <c r="B157" s="8" t="s">
        <v>214</v>
      </c>
      <c r="C157" s="113" t="s">
        <v>149</v>
      </c>
      <c r="D157" s="10"/>
      <c r="E157" s="10">
        <f t="shared" si="32"/>
        <v>0</v>
      </c>
      <c r="F157" s="10">
        <v>939.4</v>
      </c>
      <c r="G157" s="10">
        <f t="shared" si="30"/>
        <v>0</v>
      </c>
      <c r="H157" s="10">
        <f t="shared" si="31"/>
        <v>0</v>
      </c>
      <c r="I157" s="10"/>
      <c r="J157" s="51" t="s">
        <v>102</v>
      </c>
      <c r="K157" s="11">
        <v>6873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 t="s">
        <v>208</v>
      </c>
      <c r="B158" s="8" t="s">
        <v>215</v>
      </c>
      <c r="C158" s="113" t="s">
        <v>149</v>
      </c>
      <c r="D158" s="10"/>
      <c r="E158" s="10">
        <f t="shared" si="32"/>
        <v>0</v>
      </c>
      <c r="F158" s="10">
        <v>853.6</v>
      </c>
      <c r="G158" s="10">
        <f t="shared" si="30"/>
        <v>0</v>
      </c>
      <c r="H158" s="10">
        <f t="shared" si="31"/>
        <v>0</v>
      </c>
      <c r="I158" s="10"/>
      <c r="J158" s="51" t="s">
        <v>102</v>
      </c>
      <c r="K158" s="11">
        <v>6873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 t="s">
        <v>208</v>
      </c>
      <c r="B159" s="8" t="s">
        <v>216</v>
      </c>
      <c r="C159" s="113" t="s">
        <v>149</v>
      </c>
      <c r="D159" s="10"/>
      <c r="E159" s="10">
        <f t="shared" si="32"/>
        <v>0</v>
      </c>
      <c r="F159" s="10">
        <v>165</v>
      </c>
      <c r="G159" s="10">
        <f t="shared" si="30"/>
        <v>0</v>
      </c>
      <c r="H159" s="10">
        <f t="shared" si="31"/>
        <v>0</v>
      </c>
      <c r="I159" s="10"/>
      <c r="J159" s="51" t="s">
        <v>102</v>
      </c>
      <c r="K159" s="11">
        <v>6873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 t="s">
        <v>208</v>
      </c>
      <c r="B160" s="8" t="s">
        <v>217</v>
      </c>
      <c r="C160" s="113" t="s">
        <v>149</v>
      </c>
      <c r="D160" s="10"/>
      <c r="E160" s="10">
        <f t="shared" si="32"/>
        <v>0</v>
      </c>
      <c r="F160" s="10">
        <v>767.29</v>
      </c>
      <c r="G160" s="10">
        <f t="shared" si="30"/>
        <v>0</v>
      </c>
      <c r="H160" s="10">
        <f t="shared" si="31"/>
        <v>0</v>
      </c>
      <c r="I160" s="10"/>
      <c r="J160" s="51" t="s">
        <v>117</v>
      </c>
      <c r="K160" s="11">
        <v>6824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 t="s">
        <v>208</v>
      </c>
      <c r="B161" s="112" t="s">
        <v>220</v>
      </c>
      <c r="C161" s="113" t="s">
        <v>66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1"/>
      <c r="K161" s="11"/>
      <c r="L161" s="10">
        <v>6672.09</v>
      </c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4" t="s">
        <v>53</v>
      </c>
      <c r="D162" s="10"/>
      <c r="E162" s="10">
        <f t="shared" si="32"/>
        <v>0</v>
      </c>
      <c r="F162" s="10"/>
      <c r="G162" s="10">
        <f t="shared" ref="G162:G178" si="33">IF(J162&gt;0,0,F162)</f>
        <v>0</v>
      </c>
      <c r="H162" s="10">
        <f t="shared" ref="H162:H178" si="34">+D162</f>
        <v>0</v>
      </c>
      <c r="I162" s="10"/>
      <c r="J162" s="51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4" t="s">
        <v>53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51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5.75" customHeight="1" x14ac:dyDescent="0.2">
      <c r="A164" s="47" t="s">
        <v>221</v>
      </c>
      <c r="J164" s="51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>
        <v>44420</v>
      </c>
      <c r="B165" s="112" t="s">
        <v>222</v>
      </c>
      <c r="C165" s="113" t="s">
        <v>66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>
        <v>6672.09</v>
      </c>
      <c r="J165" s="51"/>
      <c r="K165" s="11">
        <v>4760</v>
      </c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>
        <v>44420</v>
      </c>
      <c r="B166" s="112" t="s">
        <v>223</v>
      </c>
      <c r="C166" s="113" t="s">
        <v>66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>
        <v>5452.55</v>
      </c>
      <c r="J166" s="51"/>
      <c r="K166" s="11">
        <v>4760</v>
      </c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>
        <v>44440</v>
      </c>
      <c r="B167" s="8" t="s">
        <v>224</v>
      </c>
      <c r="C167" s="113" t="s">
        <v>85</v>
      </c>
      <c r="D167" s="10"/>
      <c r="E167" s="10">
        <f t="shared" ref="E167:E182" si="35">+D167</f>
        <v>0</v>
      </c>
      <c r="F167" s="10">
        <v>568.24</v>
      </c>
      <c r="G167" s="10">
        <f t="shared" si="33"/>
        <v>0</v>
      </c>
      <c r="H167" s="10">
        <f t="shared" si="34"/>
        <v>0</v>
      </c>
      <c r="I167" s="10"/>
      <c r="J167" s="51" t="s">
        <v>117</v>
      </c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>
        <v>44453</v>
      </c>
      <c r="B168" s="112" t="s">
        <v>225</v>
      </c>
      <c r="C168" s="113" t="s">
        <v>66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1"/>
      <c r="K168" s="11"/>
      <c r="L168" s="10">
        <v>568.24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>
        <v>44494</v>
      </c>
      <c r="B169" s="112" t="s">
        <v>226</v>
      </c>
      <c r="C169" s="113" t="s">
        <v>66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>
        <v>568.24</v>
      </c>
      <c r="J169" s="51"/>
      <c r="K169" s="11">
        <v>4760</v>
      </c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>
        <v>44503</v>
      </c>
      <c r="B170" s="8" t="s">
        <v>227</v>
      </c>
      <c r="C170" s="113" t="s">
        <v>85</v>
      </c>
      <c r="D170" s="10"/>
      <c r="E170" s="10">
        <f t="shared" si="35"/>
        <v>0</v>
      </c>
      <c r="F170" s="10">
        <v>2763.58</v>
      </c>
      <c r="G170" s="10">
        <f t="shared" si="33"/>
        <v>0</v>
      </c>
      <c r="H170" s="10">
        <f t="shared" si="34"/>
        <v>0</v>
      </c>
      <c r="I170" s="10"/>
      <c r="J170" s="51" t="s">
        <v>117</v>
      </c>
      <c r="K170" s="11">
        <v>6824</v>
      </c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>
        <v>44550</v>
      </c>
      <c r="B171" s="112" t="s">
        <v>229</v>
      </c>
      <c r="C171" s="113" t="s">
        <v>66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1"/>
      <c r="K171" s="11"/>
      <c r="L171" s="10">
        <v>2763.58</v>
      </c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>
        <v>44550</v>
      </c>
      <c r="B172" s="8" t="s">
        <v>228</v>
      </c>
      <c r="C172" s="113" t="s">
        <v>85</v>
      </c>
      <c r="D172" s="10"/>
      <c r="E172" s="10">
        <f t="shared" si="35"/>
        <v>0</v>
      </c>
      <c r="F172" s="10">
        <v>7747.82</v>
      </c>
      <c r="G172" s="10">
        <f t="shared" si="33"/>
        <v>0</v>
      </c>
      <c r="H172" s="10">
        <f t="shared" si="34"/>
        <v>0</v>
      </c>
      <c r="I172" s="10"/>
      <c r="J172" s="51" t="s">
        <v>117</v>
      </c>
      <c r="K172" s="11">
        <v>6824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>
        <v>44579</v>
      </c>
      <c r="B173" s="112" t="s">
        <v>232</v>
      </c>
      <c r="C173" s="113" t="s">
        <v>66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1"/>
      <c r="K173" s="11"/>
      <c r="L173" s="10">
        <v>7747.82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>
        <v>44592</v>
      </c>
      <c r="B174" s="8" t="s">
        <v>230</v>
      </c>
      <c r="C174" s="113" t="s">
        <v>85</v>
      </c>
      <c r="D174" s="10"/>
      <c r="E174" s="10">
        <f t="shared" si="35"/>
        <v>0</v>
      </c>
      <c r="F174" s="10">
        <v>700.89</v>
      </c>
      <c r="G174" s="10">
        <f t="shared" si="33"/>
        <v>0</v>
      </c>
      <c r="H174" s="10">
        <f t="shared" si="34"/>
        <v>0</v>
      </c>
      <c r="I174" s="10"/>
      <c r="J174" s="51" t="s">
        <v>117</v>
      </c>
      <c r="K174" s="11">
        <v>6824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>
        <v>44588</v>
      </c>
      <c r="B175" s="112" t="s">
        <v>231</v>
      </c>
      <c r="C175" s="113" t="s">
        <v>66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>
        <v>2763.58</v>
      </c>
      <c r="J175" s="51"/>
      <c r="K175" s="11">
        <v>4760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>
        <v>44610</v>
      </c>
      <c r="B176" s="112" t="s">
        <v>236</v>
      </c>
      <c r="C176" s="113" t="s">
        <v>66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1"/>
      <c r="K176" s="11"/>
      <c r="L176" s="10">
        <v>700.89</v>
      </c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>
        <v>44617</v>
      </c>
      <c r="B177" s="112" t="s">
        <v>233</v>
      </c>
      <c r="C177" s="113" t="s">
        <v>66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>
        <v>7747.82</v>
      </c>
      <c r="J177" s="51"/>
      <c r="K177" s="11">
        <v>4760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>
        <v>44649</v>
      </c>
      <c r="B178" s="8" t="s">
        <v>234</v>
      </c>
      <c r="C178" s="113" t="s">
        <v>85</v>
      </c>
      <c r="D178" s="10"/>
      <c r="E178" s="10">
        <f t="shared" si="35"/>
        <v>0</v>
      </c>
      <c r="F178" s="10">
        <v>92772</v>
      </c>
      <c r="G178" s="10">
        <f t="shared" si="33"/>
        <v>0</v>
      </c>
      <c r="H178" s="10">
        <f t="shared" si="34"/>
        <v>0</v>
      </c>
      <c r="I178" s="10"/>
      <c r="J178" s="51" t="s">
        <v>78</v>
      </c>
      <c r="K178" s="11">
        <v>6811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>
        <v>44644</v>
      </c>
      <c r="B179" s="112" t="s">
        <v>235</v>
      </c>
      <c r="C179" s="113" t="s">
        <v>66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>
        <v>700.89</v>
      </c>
      <c r="J179" s="51"/>
      <c r="K179" s="11">
        <v>4760</v>
      </c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>
        <v>44662</v>
      </c>
      <c r="B180" s="112" t="s">
        <v>237</v>
      </c>
      <c r="C180" s="113" t="s">
        <v>66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1"/>
      <c r="K180" s="11"/>
      <c r="L180" s="10">
        <v>92772</v>
      </c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>
        <v>44701</v>
      </c>
      <c r="B181" s="112" t="s">
        <v>238</v>
      </c>
      <c r="C181" s="113" t="s">
        <v>66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>
        <v>92772</v>
      </c>
      <c r="J181" s="51"/>
      <c r="K181" s="11">
        <v>4760</v>
      </c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5.75" customHeight="1" x14ac:dyDescent="0.2">
      <c r="A182" s="7">
        <v>44735</v>
      </c>
      <c r="B182" s="12" t="s">
        <v>239</v>
      </c>
      <c r="C182" s="122" t="s">
        <v>149</v>
      </c>
      <c r="E182" s="10">
        <f t="shared" si="35"/>
        <v>0</v>
      </c>
      <c r="F182" s="12">
        <v>384</v>
      </c>
      <c r="G182" s="10">
        <f t="shared" ref="G182:G184" si="38">IF(J182&gt;0,0,F182)</f>
        <v>0</v>
      </c>
      <c r="H182" s="10">
        <f t="shared" ref="H182:H184" si="39">+D182</f>
        <v>0</v>
      </c>
      <c r="J182" s="51" t="s">
        <v>117</v>
      </c>
      <c r="K182" s="11">
        <v>6824</v>
      </c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 t="s">
        <v>240</v>
      </c>
      <c r="B183" s="112" t="s">
        <v>241</v>
      </c>
      <c r="C183" s="113" t="s">
        <v>66</v>
      </c>
      <c r="D183" s="10"/>
      <c r="E183" s="10">
        <f t="shared" ref="E183:E198" si="40">+D183</f>
        <v>0</v>
      </c>
      <c r="F183" s="10"/>
      <c r="G183" s="10">
        <f t="shared" si="38"/>
        <v>0</v>
      </c>
      <c r="H183" s="10">
        <f t="shared" si="39"/>
        <v>0</v>
      </c>
      <c r="I183" s="10"/>
      <c r="J183" s="51"/>
      <c r="K183" s="11"/>
      <c r="L183" s="10">
        <v>384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4" t="s">
        <v>53</v>
      </c>
      <c r="D184" s="10"/>
      <c r="E184" s="10">
        <f t="shared" si="40"/>
        <v>0</v>
      </c>
      <c r="F184" s="10"/>
      <c r="G184" s="10">
        <f t="shared" si="38"/>
        <v>0</v>
      </c>
      <c r="H184" s="10">
        <f t="shared" si="39"/>
        <v>0</v>
      </c>
      <c r="I184" s="10"/>
      <c r="J184" s="51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4" t="s">
        <v>53</v>
      </c>
      <c r="D185" s="10"/>
      <c r="E185" s="10">
        <f t="shared" si="40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1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47" t="s">
        <v>242</v>
      </c>
      <c r="B186" s="8"/>
      <c r="C186" s="54" t="s">
        <v>53</v>
      </c>
      <c r="D186" s="10"/>
      <c r="E186" s="10">
        <f t="shared" si="40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1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>
        <v>44771</v>
      </c>
      <c r="B187" s="112" t="s">
        <v>243</v>
      </c>
      <c r="C187" s="54" t="s">
        <v>66</v>
      </c>
      <c r="D187" s="10"/>
      <c r="E187" s="10">
        <f t="shared" si="40"/>
        <v>0</v>
      </c>
      <c r="F187" s="10"/>
      <c r="G187" s="10">
        <f t="shared" si="36"/>
        <v>0</v>
      </c>
      <c r="H187" s="10">
        <f t="shared" si="37"/>
        <v>0</v>
      </c>
      <c r="I187" s="10">
        <v>384</v>
      </c>
      <c r="J187" s="51"/>
      <c r="K187" s="11">
        <v>4760</v>
      </c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>
        <v>44819</v>
      </c>
      <c r="B188" s="8" t="s">
        <v>244</v>
      </c>
      <c r="C188" s="54" t="s">
        <v>68</v>
      </c>
      <c r="D188" s="10"/>
      <c r="E188" s="10">
        <f t="shared" si="40"/>
        <v>0</v>
      </c>
      <c r="F188" s="10"/>
      <c r="G188" s="10">
        <v>41195</v>
      </c>
      <c r="H188" s="10">
        <f t="shared" si="37"/>
        <v>0</v>
      </c>
      <c r="I188" s="10"/>
      <c r="J188" s="51" t="s">
        <v>78</v>
      </c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>
        <v>44838</v>
      </c>
      <c r="B189" s="8" t="s">
        <v>245</v>
      </c>
      <c r="C189" s="54" t="s">
        <v>68</v>
      </c>
      <c r="D189" s="10"/>
      <c r="E189" s="10">
        <f t="shared" si="40"/>
        <v>0</v>
      </c>
      <c r="F189" s="10"/>
      <c r="G189" s="10">
        <v>-27956.79</v>
      </c>
      <c r="H189" s="10">
        <f t="shared" si="37"/>
        <v>0</v>
      </c>
      <c r="I189" s="10"/>
      <c r="J189" s="51" t="s">
        <v>102</v>
      </c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>
        <v>44999</v>
      </c>
      <c r="B190" s="8" t="s">
        <v>246</v>
      </c>
      <c r="C190" s="54" t="s">
        <v>247</v>
      </c>
      <c r="D190" s="10"/>
      <c r="E190" s="10">
        <f t="shared" si="40"/>
        <v>0</v>
      </c>
      <c r="F190" s="10">
        <v>41195</v>
      </c>
      <c r="G190" s="10">
        <f t="shared" si="36"/>
        <v>0</v>
      </c>
      <c r="H190" s="10">
        <f t="shared" si="37"/>
        <v>0</v>
      </c>
      <c r="I190" s="10"/>
      <c r="J190" s="51" t="s">
        <v>78</v>
      </c>
      <c r="K190" s="11">
        <v>6811</v>
      </c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>
        <v>45028</v>
      </c>
      <c r="B191" s="112" t="s">
        <v>249</v>
      </c>
      <c r="C191" s="54" t="s">
        <v>66</v>
      </c>
      <c r="D191" s="10"/>
      <c r="E191" s="10">
        <f t="shared" si="40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1"/>
      <c r="K191" s="11"/>
      <c r="L191" s="10">
        <v>41195</v>
      </c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5" customHeight="1" x14ac:dyDescent="0.2">
      <c r="A192" s="7">
        <v>45064</v>
      </c>
      <c r="B192" s="88" t="s">
        <v>248</v>
      </c>
      <c r="C192" s="54" t="s">
        <v>66</v>
      </c>
      <c r="E192" s="10">
        <f t="shared" ref="E192" si="41">+D192</f>
        <v>0</v>
      </c>
      <c r="F192" s="10"/>
      <c r="G192" s="10">
        <f t="shared" ref="G192" si="42">IF(J192&gt;0,0,F192)</f>
        <v>0</v>
      </c>
      <c r="H192" s="10">
        <f t="shared" ref="H192" si="43">+D192</f>
        <v>0</v>
      </c>
      <c r="I192" s="12">
        <v>41195</v>
      </c>
      <c r="J192" s="51"/>
      <c r="K192" s="11">
        <v>4760</v>
      </c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4" t="s">
        <v>53</v>
      </c>
      <c r="D193" s="10"/>
      <c r="E193" s="10">
        <f t="shared" si="40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1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4" t="s">
        <v>53</v>
      </c>
      <c r="D194" s="10"/>
      <c r="E194" s="10">
        <f t="shared" si="40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1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47" t="s">
        <v>250</v>
      </c>
      <c r="B195" s="8"/>
      <c r="C195" s="54" t="s">
        <v>53</v>
      </c>
      <c r="D195" s="10"/>
      <c r="E195" s="10">
        <f t="shared" si="40"/>
        <v>0</v>
      </c>
      <c r="F195" s="10"/>
      <c r="G195" s="10">
        <f t="shared" ref="G195:G210" si="44">IF(J195&gt;0,0,F195)</f>
        <v>0</v>
      </c>
      <c r="H195" s="10">
        <f t="shared" ref="H195:H210" si="45">+D195</f>
        <v>0</v>
      </c>
      <c r="I195" s="10"/>
      <c r="J195" s="51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>
        <v>45327</v>
      </c>
      <c r="B196" s="8" t="s">
        <v>251</v>
      </c>
      <c r="C196" s="54" t="s">
        <v>68</v>
      </c>
      <c r="D196" s="10"/>
      <c r="E196" s="10">
        <f t="shared" si="40"/>
        <v>0</v>
      </c>
      <c r="F196" s="10"/>
      <c r="G196" s="10">
        <v>-49421.31</v>
      </c>
      <c r="H196" s="10">
        <f t="shared" si="45"/>
        <v>0</v>
      </c>
      <c r="I196" s="10"/>
      <c r="J196" s="51" t="s">
        <v>117</v>
      </c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 t="s">
        <v>252</v>
      </c>
      <c r="B197" s="8" t="s">
        <v>253</v>
      </c>
      <c r="C197" s="54" t="s">
        <v>53</v>
      </c>
      <c r="D197" s="10">
        <v>-146780.22</v>
      </c>
      <c r="E197" s="10">
        <f t="shared" si="40"/>
        <v>-146780.22</v>
      </c>
      <c r="F197" s="10"/>
      <c r="G197" s="10">
        <f t="shared" si="44"/>
        <v>0</v>
      </c>
      <c r="H197" s="10">
        <f t="shared" si="45"/>
        <v>-146780.22</v>
      </c>
      <c r="I197" s="10"/>
      <c r="J197" s="51"/>
      <c r="K197" s="11">
        <v>4760</v>
      </c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4" t="s">
        <v>53</v>
      </c>
      <c r="D198" s="10"/>
      <c r="E198" s="10">
        <f t="shared" si="40"/>
        <v>0</v>
      </c>
      <c r="F198" s="10"/>
      <c r="G198" s="10">
        <f t="shared" si="44"/>
        <v>0</v>
      </c>
      <c r="H198" s="10">
        <f t="shared" si="45"/>
        <v>0</v>
      </c>
      <c r="I198" s="10"/>
      <c r="J198" s="51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123" t="s">
        <v>254</v>
      </c>
      <c r="C199" s="54" t="s">
        <v>53</v>
      </c>
      <c r="D199" s="10"/>
      <c r="E199" s="10">
        <f t="shared" ref="E199:E214" si="46">+D199</f>
        <v>0</v>
      </c>
      <c r="F199" s="10"/>
      <c r="G199" s="10">
        <f t="shared" si="44"/>
        <v>0</v>
      </c>
      <c r="H199" s="10">
        <f t="shared" si="45"/>
        <v>0</v>
      </c>
      <c r="I199" s="10"/>
      <c r="J199" s="51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4" t="s">
        <v>53</v>
      </c>
      <c r="D200" s="10"/>
      <c r="E200" s="10">
        <f t="shared" si="46"/>
        <v>0</v>
      </c>
      <c r="F200" s="10"/>
      <c r="G200" s="10">
        <f t="shared" si="44"/>
        <v>0</v>
      </c>
      <c r="H200" s="10">
        <f t="shared" si="45"/>
        <v>0</v>
      </c>
      <c r="I200" s="10"/>
      <c r="J200" s="51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30" customHeight="1" x14ac:dyDescent="0.4">
      <c r="A201" s="7"/>
      <c r="B201" s="124" t="s">
        <v>165</v>
      </c>
      <c r="C201" s="124"/>
      <c r="D201" s="124"/>
      <c r="E201" s="124"/>
      <c r="F201" s="124"/>
      <c r="G201" s="124"/>
      <c r="H201" s="124"/>
      <c r="I201" s="124"/>
      <c r="J201" s="51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4" t="s">
        <v>53</v>
      </c>
      <c r="D202" s="10"/>
      <c r="E202" s="10">
        <f t="shared" si="46"/>
        <v>0</v>
      </c>
      <c r="F202" s="10"/>
      <c r="G202" s="10">
        <f t="shared" si="44"/>
        <v>0</v>
      </c>
      <c r="H202" s="10">
        <f t="shared" si="45"/>
        <v>0</v>
      </c>
      <c r="I202" s="10"/>
      <c r="J202" s="51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4" t="s">
        <v>53</v>
      </c>
      <c r="D203" s="10"/>
      <c r="E203" s="10">
        <f t="shared" si="46"/>
        <v>0</v>
      </c>
      <c r="F203" s="10"/>
      <c r="G203" s="10">
        <f t="shared" si="44"/>
        <v>0</v>
      </c>
      <c r="H203" s="10">
        <f t="shared" si="45"/>
        <v>0</v>
      </c>
      <c r="I203" s="10"/>
      <c r="J203" s="51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4" t="s">
        <v>53</v>
      </c>
      <c r="D204" s="10"/>
      <c r="E204" s="10">
        <f t="shared" si="46"/>
        <v>0</v>
      </c>
      <c r="F204" s="10"/>
      <c r="G204" s="10">
        <f t="shared" si="44"/>
        <v>0</v>
      </c>
      <c r="H204" s="10">
        <f t="shared" si="45"/>
        <v>0</v>
      </c>
      <c r="I204" s="10"/>
      <c r="J204" s="51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4" t="s">
        <v>53</v>
      </c>
      <c r="D205" s="10"/>
      <c r="E205" s="10">
        <f t="shared" si="46"/>
        <v>0</v>
      </c>
      <c r="F205" s="10"/>
      <c r="G205" s="10">
        <f t="shared" si="44"/>
        <v>0</v>
      </c>
      <c r="H205" s="10">
        <f t="shared" si="45"/>
        <v>0</v>
      </c>
      <c r="I205" s="10"/>
      <c r="J205" s="51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4" t="s">
        <v>53</v>
      </c>
      <c r="D206" s="10"/>
      <c r="E206" s="10">
        <f t="shared" si="46"/>
        <v>0</v>
      </c>
      <c r="F206" s="10"/>
      <c r="G206" s="10">
        <f t="shared" si="44"/>
        <v>0</v>
      </c>
      <c r="H206" s="10">
        <f t="shared" si="45"/>
        <v>0</v>
      </c>
      <c r="I206" s="10"/>
      <c r="J206" s="51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4" t="s">
        <v>53</v>
      </c>
      <c r="D207" s="10"/>
      <c r="E207" s="10">
        <f t="shared" si="46"/>
        <v>0</v>
      </c>
      <c r="F207" s="10"/>
      <c r="G207" s="10">
        <f t="shared" si="44"/>
        <v>0</v>
      </c>
      <c r="H207" s="10">
        <f t="shared" si="45"/>
        <v>0</v>
      </c>
      <c r="I207" s="10"/>
      <c r="J207" s="51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4" t="s">
        <v>53</v>
      </c>
      <c r="D208" s="10"/>
      <c r="E208" s="10">
        <f t="shared" si="46"/>
        <v>0</v>
      </c>
      <c r="F208" s="10"/>
      <c r="G208" s="10">
        <f t="shared" si="44"/>
        <v>0</v>
      </c>
      <c r="H208" s="10">
        <f t="shared" si="45"/>
        <v>0</v>
      </c>
      <c r="I208" s="10"/>
      <c r="J208" s="51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4" t="s">
        <v>53</v>
      </c>
      <c r="D209" s="10"/>
      <c r="E209" s="10">
        <f t="shared" si="46"/>
        <v>0</v>
      </c>
      <c r="F209" s="10"/>
      <c r="G209" s="10">
        <f t="shared" si="44"/>
        <v>0</v>
      </c>
      <c r="H209" s="10">
        <f t="shared" si="45"/>
        <v>0</v>
      </c>
      <c r="I209" s="10"/>
      <c r="J209" s="51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4" t="s">
        <v>53</v>
      </c>
      <c r="D210" s="10"/>
      <c r="E210" s="10">
        <f t="shared" si="46"/>
        <v>0</v>
      </c>
      <c r="F210" s="10"/>
      <c r="G210" s="10">
        <f t="shared" si="44"/>
        <v>0</v>
      </c>
      <c r="H210" s="10">
        <f t="shared" si="45"/>
        <v>0</v>
      </c>
      <c r="I210" s="10"/>
      <c r="J210" s="51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4" t="s">
        <v>53</v>
      </c>
      <c r="D211" s="10"/>
      <c r="E211" s="10">
        <f t="shared" si="46"/>
        <v>0</v>
      </c>
      <c r="F211" s="10"/>
      <c r="G211" s="10">
        <f t="shared" ref="G211:G226" si="47">IF(J211&gt;0,0,F211)</f>
        <v>0</v>
      </c>
      <c r="H211" s="10">
        <f t="shared" ref="H211:H226" si="48">+D211</f>
        <v>0</v>
      </c>
      <c r="I211" s="10"/>
      <c r="J211" s="51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4" t="s">
        <v>53</v>
      </c>
      <c r="D212" s="10"/>
      <c r="E212" s="10">
        <f t="shared" si="46"/>
        <v>0</v>
      </c>
      <c r="F212" s="10"/>
      <c r="G212" s="10">
        <f t="shared" si="47"/>
        <v>0</v>
      </c>
      <c r="H212" s="10">
        <f t="shared" si="48"/>
        <v>0</v>
      </c>
      <c r="I212" s="10"/>
      <c r="J212" s="51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4" t="s">
        <v>53</v>
      </c>
      <c r="D213" s="10"/>
      <c r="E213" s="10">
        <f t="shared" si="46"/>
        <v>0</v>
      </c>
      <c r="F213" s="10"/>
      <c r="G213" s="10">
        <f t="shared" si="47"/>
        <v>0</v>
      </c>
      <c r="H213" s="10">
        <f t="shared" si="48"/>
        <v>0</v>
      </c>
      <c r="I213" s="10"/>
      <c r="J213" s="51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4" t="s">
        <v>53</v>
      </c>
      <c r="D214" s="10"/>
      <c r="E214" s="10">
        <f t="shared" si="46"/>
        <v>0</v>
      </c>
      <c r="F214" s="10"/>
      <c r="G214" s="10">
        <f t="shared" si="47"/>
        <v>0</v>
      </c>
      <c r="H214" s="10">
        <f t="shared" si="48"/>
        <v>0</v>
      </c>
      <c r="I214" s="10"/>
      <c r="J214" s="51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4" t="s">
        <v>53</v>
      </c>
      <c r="D215" s="10"/>
      <c r="E215" s="10">
        <f t="shared" ref="E215:E230" si="49">+D215</f>
        <v>0</v>
      </c>
      <c r="F215" s="10"/>
      <c r="G215" s="10">
        <f t="shared" si="47"/>
        <v>0</v>
      </c>
      <c r="H215" s="10">
        <f t="shared" si="48"/>
        <v>0</v>
      </c>
      <c r="I215" s="10"/>
      <c r="J215" s="51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4" t="s">
        <v>53</v>
      </c>
      <c r="D216" s="10"/>
      <c r="E216" s="10">
        <f t="shared" si="49"/>
        <v>0</v>
      </c>
      <c r="F216" s="10"/>
      <c r="G216" s="10">
        <f t="shared" si="47"/>
        <v>0</v>
      </c>
      <c r="H216" s="10">
        <f t="shared" si="48"/>
        <v>0</v>
      </c>
      <c r="I216" s="10"/>
      <c r="J216" s="51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4" t="s">
        <v>53</v>
      </c>
      <c r="D217" s="10"/>
      <c r="E217" s="10">
        <f t="shared" si="49"/>
        <v>0</v>
      </c>
      <c r="F217" s="10"/>
      <c r="G217" s="10">
        <f t="shared" si="47"/>
        <v>0</v>
      </c>
      <c r="H217" s="10">
        <f t="shared" si="48"/>
        <v>0</v>
      </c>
      <c r="I217" s="10"/>
      <c r="J217" s="51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4" t="s">
        <v>53</v>
      </c>
      <c r="D218" s="10"/>
      <c r="E218" s="10">
        <f t="shared" si="49"/>
        <v>0</v>
      </c>
      <c r="F218" s="10"/>
      <c r="G218" s="10">
        <f t="shared" si="47"/>
        <v>0</v>
      </c>
      <c r="H218" s="10">
        <f t="shared" si="48"/>
        <v>0</v>
      </c>
      <c r="I218" s="10"/>
      <c r="J218" s="51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4" t="s">
        <v>53</v>
      </c>
      <c r="D219" s="10"/>
      <c r="E219" s="10">
        <f t="shared" si="49"/>
        <v>0</v>
      </c>
      <c r="F219" s="10"/>
      <c r="G219" s="10">
        <f t="shared" si="47"/>
        <v>0</v>
      </c>
      <c r="H219" s="10">
        <f t="shared" si="48"/>
        <v>0</v>
      </c>
      <c r="I219" s="10"/>
      <c r="J219" s="51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4" t="s">
        <v>53</v>
      </c>
      <c r="D220" s="10"/>
      <c r="E220" s="10">
        <f t="shared" si="49"/>
        <v>0</v>
      </c>
      <c r="F220" s="10"/>
      <c r="G220" s="10">
        <f t="shared" si="47"/>
        <v>0</v>
      </c>
      <c r="H220" s="10">
        <f t="shared" si="48"/>
        <v>0</v>
      </c>
      <c r="I220" s="10"/>
      <c r="J220" s="51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4" t="s">
        <v>53</v>
      </c>
      <c r="D221" s="10"/>
      <c r="E221" s="10">
        <f t="shared" si="49"/>
        <v>0</v>
      </c>
      <c r="F221" s="10"/>
      <c r="G221" s="10">
        <f t="shared" si="47"/>
        <v>0</v>
      </c>
      <c r="H221" s="10">
        <f t="shared" si="48"/>
        <v>0</v>
      </c>
      <c r="I221" s="10"/>
      <c r="J221" s="51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4" t="s">
        <v>53</v>
      </c>
      <c r="D222" s="10"/>
      <c r="E222" s="10">
        <f t="shared" si="49"/>
        <v>0</v>
      </c>
      <c r="F222" s="10"/>
      <c r="G222" s="10">
        <f t="shared" si="47"/>
        <v>0</v>
      </c>
      <c r="H222" s="10">
        <f t="shared" si="48"/>
        <v>0</v>
      </c>
      <c r="I222" s="10"/>
      <c r="J222" s="51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4" t="s">
        <v>53</v>
      </c>
      <c r="D223" s="10"/>
      <c r="E223" s="10">
        <f t="shared" si="49"/>
        <v>0</v>
      </c>
      <c r="F223" s="10"/>
      <c r="G223" s="10">
        <f t="shared" si="47"/>
        <v>0</v>
      </c>
      <c r="H223" s="10">
        <f t="shared" si="48"/>
        <v>0</v>
      </c>
      <c r="I223" s="10"/>
      <c r="J223" s="51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4" t="s">
        <v>53</v>
      </c>
      <c r="D224" s="10"/>
      <c r="E224" s="10">
        <f t="shared" si="49"/>
        <v>0</v>
      </c>
      <c r="F224" s="10"/>
      <c r="G224" s="10">
        <f t="shared" si="47"/>
        <v>0</v>
      </c>
      <c r="H224" s="10">
        <f t="shared" si="48"/>
        <v>0</v>
      </c>
      <c r="I224" s="10"/>
      <c r="J224" s="51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4" t="s">
        <v>53</v>
      </c>
      <c r="D225" s="10"/>
      <c r="E225" s="10">
        <f t="shared" si="49"/>
        <v>0</v>
      </c>
      <c r="F225" s="10"/>
      <c r="G225" s="10">
        <f t="shared" si="47"/>
        <v>0</v>
      </c>
      <c r="H225" s="10">
        <f t="shared" si="48"/>
        <v>0</v>
      </c>
      <c r="I225" s="10"/>
      <c r="J225" s="51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4" t="s">
        <v>53</v>
      </c>
      <c r="D226" s="10"/>
      <c r="E226" s="10">
        <f t="shared" si="49"/>
        <v>0</v>
      </c>
      <c r="F226" s="10"/>
      <c r="G226" s="10">
        <f t="shared" si="47"/>
        <v>0</v>
      </c>
      <c r="H226" s="10">
        <f t="shared" si="48"/>
        <v>0</v>
      </c>
      <c r="I226" s="10"/>
      <c r="J226" s="51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4" t="s">
        <v>53</v>
      </c>
      <c r="D227" s="10"/>
      <c r="E227" s="10">
        <f t="shared" si="49"/>
        <v>0</v>
      </c>
      <c r="F227" s="10"/>
      <c r="G227" s="10">
        <f t="shared" ref="G227:G240" si="50">IF(J227&gt;0,0,F227)</f>
        <v>0</v>
      </c>
      <c r="H227" s="10">
        <f t="shared" ref="H227:H240" si="51">+D227</f>
        <v>0</v>
      </c>
      <c r="I227" s="10"/>
      <c r="J227" s="51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4" t="s">
        <v>53</v>
      </c>
      <c r="D228" s="10"/>
      <c r="E228" s="10">
        <f t="shared" si="49"/>
        <v>0</v>
      </c>
      <c r="F228" s="10"/>
      <c r="G228" s="10">
        <f t="shared" si="50"/>
        <v>0</v>
      </c>
      <c r="H228" s="10">
        <f t="shared" si="51"/>
        <v>0</v>
      </c>
      <c r="I228" s="10"/>
      <c r="J228" s="51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4" t="s">
        <v>53</v>
      </c>
      <c r="D229" s="10"/>
      <c r="E229" s="10">
        <f t="shared" si="49"/>
        <v>0</v>
      </c>
      <c r="F229" s="10"/>
      <c r="G229" s="10">
        <f t="shared" si="50"/>
        <v>0</v>
      </c>
      <c r="H229" s="10">
        <f t="shared" si="51"/>
        <v>0</v>
      </c>
      <c r="I229" s="10"/>
      <c r="J229" s="51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4" t="s">
        <v>53</v>
      </c>
      <c r="D230" s="10"/>
      <c r="E230" s="10">
        <f t="shared" si="49"/>
        <v>0</v>
      </c>
      <c r="F230" s="10"/>
      <c r="G230" s="10">
        <f t="shared" si="50"/>
        <v>0</v>
      </c>
      <c r="H230" s="10">
        <f t="shared" si="51"/>
        <v>0</v>
      </c>
      <c r="I230" s="10"/>
      <c r="J230" s="51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4" t="s">
        <v>53</v>
      </c>
      <c r="D231" s="10"/>
      <c r="E231" s="10">
        <f t="shared" ref="E231:E240" si="52">+D231</f>
        <v>0</v>
      </c>
      <c r="F231" s="10"/>
      <c r="G231" s="10">
        <f t="shared" si="50"/>
        <v>0</v>
      </c>
      <c r="H231" s="10">
        <f t="shared" si="51"/>
        <v>0</v>
      </c>
      <c r="I231" s="10"/>
      <c r="J231" s="51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4" t="s">
        <v>53</v>
      </c>
      <c r="D232" s="10"/>
      <c r="E232" s="10">
        <f t="shared" si="52"/>
        <v>0</v>
      </c>
      <c r="F232" s="10"/>
      <c r="G232" s="10">
        <f t="shared" si="50"/>
        <v>0</v>
      </c>
      <c r="H232" s="10">
        <f t="shared" si="51"/>
        <v>0</v>
      </c>
      <c r="I232" s="10"/>
      <c r="J232" s="51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4" t="s">
        <v>53</v>
      </c>
      <c r="D233" s="10"/>
      <c r="E233" s="10">
        <f t="shared" si="52"/>
        <v>0</v>
      </c>
      <c r="F233" s="10"/>
      <c r="G233" s="10">
        <f t="shared" si="50"/>
        <v>0</v>
      </c>
      <c r="H233" s="10">
        <f t="shared" si="51"/>
        <v>0</v>
      </c>
      <c r="I233" s="10"/>
      <c r="J233" s="51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4" t="s">
        <v>53</v>
      </c>
      <c r="D234" s="10"/>
      <c r="E234" s="10">
        <f t="shared" si="52"/>
        <v>0</v>
      </c>
      <c r="F234" s="10"/>
      <c r="G234" s="10">
        <f t="shared" si="50"/>
        <v>0</v>
      </c>
      <c r="H234" s="10">
        <f t="shared" si="51"/>
        <v>0</v>
      </c>
      <c r="I234" s="10"/>
      <c r="J234" s="51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4" t="s">
        <v>53</v>
      </c>
      <c r="D235" s="10"/>
      <c r="E235" s="10">
        <f t="shared" si="52"/>
        <v>0</v>
      </c>
      <c r="F235" s="10"/>
      <c r="G235" s="10">
        <f t="shared" si="50"/>
        <v>0</v>
      </c>
      <c r="H235" s="10">
        <f t="shared" si="51"/>
        <v>0</v>
      </c>
      <c r="I235" s="10"/>
      <c r="J235" s="51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4" t="s">
        <v>53</v>
      </c>
      <c r="D236" s="10"/>
      <c r="E236" s="10">
        <f t="shared" si="52"/>
        <v>0</v>
      </c>
      <c r="F236" s="10"/>
      <c r="G236" s="10">
        <f t="shared" si="50"/>
        <v>0</v>
      </c>
      <c r="H236" s="10">
        <f t="shared" si="51"/>
        <v>0</v>
      </c>
      <c r="I236" s="10"/>
      <c r="J236" s="51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4" t="s">
        <v>53</v>
      </c>
      <c r="D237" s="10"/>
      <c r="E237" s="10">
        <f t="shared" si="52"/>
        <v>0</v>
      </c>
      <c r="F237" s="10"/>
      <c r="G237" s="10">
        <f t="shared" si="50"/>
        <v>0</v>
      </c>
      <c r="H237" s="10">
        <f t="shared" si="51"/>
        <v>0</v>
      </c>
      <c r="I237" s="10"/>
      <c r="J237" s="51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4" t="s">
        <v>53</v>
      </c>
      <c r="D238" s="10"/>
      <c r="E238" s="10">
        <f t="shared" si="52"/>
        <v>0</v>
      </c>
      <c r="F238" s="10"/>
      <c r="G238" s="10">
        <f t="shared" si="50"/>
        <v>0</v>
      </c>
      <c r="H238" s="10">
        <f t="shared" si="51"/>
        <v>0</v>
      </c>
      <c r="I238" s="10"/>
      <c r="J238" s="51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4" t="s">
        <v>53</v>
      </c>
      <c r="D239" s="10"/>
      <c r="E239" s="10">
        <f t="shared" si="52"/>
        <v>0</v>
      </c>
      <c r="F239" s="10"/>
      <c r="G239" s="10">
        <f t="shared" si="50"/>
        <v>0</v>
      </c>
      <c r="H239" s="10">
        <f t="shared" si="51"/>
        <v>0</v>
      </c>
      <c r="I239" s="10"/>
      <c r="J239" s="51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4" t="s">
        <v>53</v>
      </c>
      <c r="D240" s="10"/>
      <c r="E240" s="10">
        <f t="shared" si="52"/>
        <v>0</v>
      </c>
      <c r="F240" s="10"/>
      <c r="G240" s="10">
        <f t="shared" si="50"/>
        <v>0</v>
      </c>
      <c r="H240" s="10">
        <f t="shared" si="51"/>
        <v>0</v>
      </c>
      <c r="I240" s="10"/>
      <c r="J240" s="51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54" t="s">
        <v>53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1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mergeCells count="1">
    <mergeCell ref="B201:I201"/>
  </mergeCells>
  <phoneticPr fontId="0" type="noConversion"/>
  <printOptions horizontalCentered="1" gridLines="1" gridLinesSet="0"/>
  <pageMargins left="0.2" right="0.2" top="0.75" bottom="0.75" header="0.5" footer="0.5"/>
  <pageSetup scale="92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20011770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2024-10-17T17:20:12Z</dcterms:modified>
</cp:coreProperties>
</file>