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8_{F7A7BD78-F749-493A-89E5-CC0A266B166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G299" i="1"/>
  <c r="G298" i="1"/>
  <c r="G297" i="1"/>
  <c r="G296" i="1"/>
  <c r="G295" i="1"/>
  <c r="G294" i="1"/>
  <c r="G292" i="1"/>
  <c r="G291" i="1"/>
  <c r="G290" i="1"/>
  <c r="G289" i="1"/>
  <c r="G288" i="1"/>
  <c r="G287" i="1"/>
  <c r="G286" i="1"/>
  <c r="G285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H242" i="1" l="1"/>
  <c r="G242" i="1"/>
  <c r="E242" i="1"/>
  <c r="I6" i="1" l="1"/>
  <c r="I5" i="1" l="1"/>
  <c r="I2" i="1" l="1"/>
  <c r="I3" i="1" l="1"/>
  <c r="H123" i="1" l="1"/>
  <c r="G123" i="1"/>
  <c r="E123" i="1"/>
  <c r="G101" i="1" l="1"/>
  <c r="L63" i="1" l="1"/>
  <c r="L11" i="1" s="1"/>
  <c r="I4" i="1" l="1"/>
  <c r="F60" i="1" l="1"/>
  <c r="D27" i="1" l="1"/>
  <c r="D11" i="1" s="1"/>
  <c r="A27" i="1"/>
  <c r="A25" i="1" l="1"/>
  <c r="F15" i="1" l="1"/>
  <c r="F11" i="1" s="1"/>
  <c r="E15" i="1" l="1"/>
  <c r="G15" i="1"/>
  <c r="H15" i="1"/>
  <c r="E16" i="1"/>
  <c r="G16" i="1"/>
  <c r="H16" i="1"/>
  <c r="E17" i="1"/>
  <c r="G17" i="1"/>
  <c r="H17" i="1"/>
  <c r="M11" i="1" l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H100" i="1"/>
  <c r="E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17" i="1"/>
  <c r="G117" i="1"/>
  <c r="H117" i="1"/>
  <c r="E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H165" i="1"/>
  <c r="E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H211" i="1"/>
  <c r="E212" i="1"/>
  <c r="G212" i="1"/>
  <c r="H212" i="1"/>
  <c r="E213" i="1"/>
  <c r="G213" i="1"/>
  <c r="H213" i="1"/>
  <c r="E214" i="1"/>
  <c r="G214" i="1"/>
  <c r="H214" i="1"/>
  <c r="E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H223" i="1"/>
  <c r="E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H25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H30" i="1"/>
  <c r="E31" i="1"/>
  <c r="G31" i="1"/>
  <c r="H31" i="1"/>
  <c r="E32" i="1"/>
  <c r="G32" i="1"/>
  <c r="H32" i="1"/>
  <c r="E33" i="1"/>
  <c r="H33" i="1"/>
  <c r="E34" i="1"/>
  <c r="G34" i="1"/>
  <c r="H34" i="1"/>
  <c r="E35" i="1"/>
  <c r="H35" i="1"/>
  <c r="E36" i="1"/>
  <c r="H36" i="1"/>
  <c r="E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H69" i="1"/>
  <c r="E70" i="1"/>
  <c r="G70" i="1"/>
  <c r="H70" i="1"/>
  <c r="E71" i="1"/>
  <c r="G71" i="1"/>
  <c r="H71" i="1"/>
  <c r="E72" i="1"/>
  <c r="G72" i="1"/>
  <c r="H72" i="1"/>
  <c r="E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3" i="1"/>
  <c r="G243" i="1"/>
  <c r="H243" i="1"/>
  <c r="E14" i="1"/>
  <c r="G14" i="1"/>
  <c r="H14" i="1"/>
  <c r="L10" i="1"/>
  <c r="L12" i="1" s="1"/>
  <c r="H13" i="1"/>
  <c r="G13" i="1"/>
  <c r="E13" i="1"/>
  <c r="G11" i="1" l="1"/>
  <c r="G7" i="1" s="1"/>
  <c r="E11" i="1"/>
  <c r="H53" i="2"/>
  <c r="Q18" i="2"/>
  <c r="H11" i="1" l="1"/>
  <c r="J7" i="1" s="1"/>
</calcChain>
</file>

<file path=xl/sharedStrings.xml><?xml version="1.0" encoding="utf-8"?>
<sst xmlns="http://schemas.openxmlformats.org/spreadsheetml/2006/main" count="829" uniqueCount="358">
  <si>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</si>
  <si>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</si>
  <si>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</si>
  <si>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</si>
  <si>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</si>
  <si>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</si>
  <si>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</si>
  <si>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</si>
  <si>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</si>
  <si>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</si>
  <si>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</si>
  <si>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</si>
  <si>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</si>
  <si>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</si>
  <si>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</si>
  <si>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</si>
  <si>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</si>
  <si>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</si>
  <si>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</si>
  <si>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</si>
  <si>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</si>
  <si>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</si>
  <si>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</si>
  <si>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</si>
  <si>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</si>
  <si>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</si>
  <si>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</si>
  <si>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</si>
  <si>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</si>
  <si>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</si>
  <si>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</si>
  <si>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</si>
  <si>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</si>
  <si>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</si>
  <si>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</si>
  <si>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</si>
  <si>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</si>
  <si>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</si>
  <si>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</si>
  <si>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</si>
  <si>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</si>
  <si>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</si>
  <si>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</si>
  <si>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</si>
  <si>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</si>
  <si>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</si>
  <si>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</si>
  <si>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</si>
  <si>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</si>
  <si>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</si>
  <si>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</si>
  <si>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</si>
  <si>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STATE RISK NUMBER</t>
  </si>
  <si>
    <t>RE's</t>
  </si>
  <si>
    <t>EST REV</t>
  </si>
  <si>
    <t>FY'19</t>
  </si>
  <si>
    <t>USU NEW INFORMATION TECHNOLOGY SERVICES BUILDING</t>
  </si>
  <si>
    <t>3000-300-3401-FWA-20070770</t>
  </si>
  <si>
    <t>HEF USU</t>
  </si>
  <si>
    <t>13/19</t>
  </si>
  <si>
    <t>FEDEX GMA 19C2-001</t>
  </si>
  <si>
    <t>13-19</t>
  </si>
  <si>
    <t xml:space="preserve">IET USU EST REV </t>
  </si>
  <si>
    <t>RE 19C3-413                      BILL $15.24</t>
  </si>
  <si>
    <t>DW</t>
  </si>
  <si>
    <t>PG</t>
  </si>
  <si>
    <t>N/A</t>
  </si>
  <si>
    <t>FY'20</t>
  </si>
  <si>
    <t>CR 20M2-013             RE 19C3-413</t>
  </si>
  <si>
    <t>FED EXPRESS CO GOVT SALES GMA 20C5-3</t>
  </si>
  <si>
    <t>MHTN ARCHITECTS INC - PROGRMAMING</t>
  </si>
  <si>
    <t>2070018</t>
  </si>
  <si>
    <t>DF</t>
  </si>
  <si>
    <t>MHTN ARCHITECTS GAX 20C5-1142</t>
  </si>
  <si>
    <t xml:space="preserve">IET INCREASED USU EST REV </t>
  </si>
  <si>
    <t>FFE/INFO TECH/MOVING</t>
  </si>
  <si>
    <t>INSPECTION/INSURANCE/DFCM MANAGEMENT</t>
  </si>
  <si>
    <t>CONTINGENCY/LEGAL/COMMISSIONING /USER FEES</t>
  </si>
  <si>
    <t>CR 20M2-045             RE 20C3-028</t>
  </si>
  <si>
    <t>IDT 20C3*008 PRJ MGR FEE</t>
  </si>
  <si>
    <t>CO</t>
  </si>
  <si>
    <t>MHTN ARCHITECTS AMD 001</t>
  </si>
  <si>
    <t>RE 20C3*120             BILL $112,950.00</t>
  </si>
  <si>
    <t>RE 20C3 *28                       BILL $14.12</t>
  </si>
  <si>
    <t>MHTN ARCHITECTS GAX 20C7*045</t>
  </si>
  <si>
    <t>2070245</t>
  </si>
  <si>
    <t>MHTN ARCHITECTS CONTRACT</t>
  </si>
  <si>
    <t>BIG D CONSTRUCTION CONTRACT</t>
  </si>
  <si>
    <t>2075071</t>
  </si>
  <si>
    <t>RE 20C3*160                       BILL $23,482.00</t>
  </si>
  <si>
    <t>USU AMA FOR FFE, IT, MNGT FEE, ETC</t>
  </si>
  <si>
    <t>2075197</t>
  </si>
  <si>
    <t>AMA</t>
  </si>
  <si>
    <t>RESERVES CHECKED TO THIS POINT</t>
  </si>
  <si>
    <t>MHTN ARCHITECTS GAX 20C5*1908</t>
  </si>
  <si>
    <t>20780245</t>
  </si>
  <si>
    <t>COFC INSURANCE ITA 300 2-037</t>
  </si>
  <si>
    <t>CR 20M2-078                     RE 20C3-120</t>
  </si>
  <si>
    <t>MHTN ARCHITECTS GAX 20C7*539</t>
  </si>
  <si>
    <t>RE 20C3*201                 BILL $9,592.08</t>
  </si>
  <si>
    <t>NEW VISION CONSTRUCTION CONTRACT</t>
  </si>
  <si>
    <t>2070297</t>
  </si>
  <si>
    <t>MHTN ARCHITECTS GAX 20C8*298</t>
  </si>
  <si>
    <t>CR 20M2-088             RE 20C3-160</t>
  </si>
  <si>
    <t>RE 20C3* 233                     BILL 48,081.30</t>
  </si>
  <si>
    <t>CR 20M2-101                   RE 20C3-201</t>
  </si>
  <si>
    <t>RE 20C3*264                             BILL $57,697.56</t>
  </si>
  <si>
    <t>MHTN ARCHITECTS INC GAX 20C8*476</t>
  </si>
  <si>
    <t>MHTN ARCHITECTS INC GAX 20C5*2676</t>
  </si>
  <si>
    <t>CR 20M2-108        RE 20C3-233</t>
  </si>
  <si>
    <t>RE 20C3*304                     BILL $110,586.99</t>
  </si>
  <si>
    <t>MHTN ARCHITECTS GAX 20C5*3197</t>
  </si>
  <si>
    <t>CR 20M2-117             RE 20C3-264</t>
  </si>
  <si>
    <t>RE 20C3*342               BILL 48,081.30</t>
  </si>
  <si>
    <t>MHTN ARCHITECTS GAX 20C5*3512</t>
  </si>
  <si>
    <t>CR 20M2-123            RE 20C3-304</t>
  </si>
  <si>
    <t>13/20</t>
  </si>
  <si>
    <t>MHTN ARCHITECTS INC GAX 20SC5*3774</t>
  </si>
  <si>
    <t>RE 20C3*386      BILL $108,182.93</t>
  </si>
  <si>
    <t>UTAH NEW VISION CONST GAX 20C8*759</t>
  </si>
  <si>
    <t>WC3 GAX 20C5*3879</t>
  </si>
  <si>
    <t>CR 20M2-126                   RE 20C3-342</t>
  </si>
  <si>
    <t>13-20</t>
  </si>
  <si>
    <t>NP</t>
  </si>
  <si>
    <t>RE 20C3*447  BILL $3,880.00 FINAL FY20 CORRECTION</t>
  </si>
  <si>
    <t>RE 20C3*431   BILL $3,880.00 FINAL FY20 (ERROR)</t>
  </si>
  <si>
    <t>FY'21</t>
  </si>
  <si>
    <t>MHTN ARCHITECTS GAX 21C5*214</t>
  </si>
  <si>
    <t>BIG D CONSTRUCTION CORP       CO 001</t>
  </si>
  <si>
    <t>CR 21M2-008            RE 20C3-386</t>
  </si>
  <si>
    <t>CR 21M2-014             RE 20C3-447</t>
  </si>
  <si>
    <t>CONSOLIDATED ENGINEERING LABS - CONTRACT</t>
  </si>
  <si>
    <t>2070180</t>
  </si>
  <si>
    <t>RE 21C3*021      BILL $37,742.82</t>
  </si>
  <si>
    <t>MHTN ARCHITECTS GAX 21C7*203</t>
  </si>
  <si>
    <t>RE 21C3*55      BILL $7,212.19</t>
  </si>
  <si>
    <t>MHTN ARCHITECTS GAX 21C5*591</t>
  </si>
  <si>
    <t>ZIONS/BIG D CONST RTNG GAX 21C5*597</t>
  </si>
  <si>
    <t>BIG D CONST CORP GAX 21C5*598</t>
  </si>
  <si>
    <t>ZIONS/BIG D CONST RTNG GAX 21C5*595</t>
  </si>
  <si>
    <t>BIG D CONST CORP GAX 21C5*596</t>
  </si>
  <si>
    <t>GREEN BUSINESS CERTIFICATION GAX F20*094</t>
  </si>
  <si>
    <t>UTAH STATE UNIV GAX 21C7*322</t>
  </si>
  <si>
    <t>QUALITY ASSUR ENG GAX 21C5*709</t>
  </si>
  <si>
    <t>MHTN ARCHITECTS GAX 21C7*492</t>
  </si>
  <si>
    <t>RE 21C3*89            BILL $366,634.92</t>
  </si>
  <si>
    <t>ZIONS/BIG D CONST RTNG GAX 21C5*879</t>
  </si>
  <si>
    <t>BIG D CONST GAX 21C5*880</t>
  </si>
  <si>
    <t>CR 21M2*43     RE 21C3*055</t>
  </si>
  <si>
    <t>CR 21M2*035     RE 21C3*021</t>
  </si>
  <si>
    <t>UTAH NEW VISION CONST GAX 21C5*947</t>
  </si>
  <si>
    <t>RE 21C3*121     BILL $826,779.85</t>
  </si>
  <si>
    <t>MHTN ARCHITECTS      AMD 001</t>
  </si>
  <si>
    <t>ZIONS/BIG D CONST RTNG GAX 21C7*673</t>
  </si>
  <si>
    <t>BIG D CONST GAX 21C7*674</t>
  </si>
  <si>
    <t>MHTN ARCHITECTS GAX 21C8*272</t>
  </si>
  <si>
    <t>USU GAX 21C7*727</t>
  </si>
  <si>
    <t>CR 21M2*052     RE 21C3*089</t>
  </si>
  <si>
    <t>MHTN ARCHITECTS GAX 21C5*1268</t>
  </si>
  <si>
    <t>BIG D CONST               CO 002</t>
  </si>
  <si>
    <t>BIG D CONST GAX 21C8*327</t>
  </si>
  <si>
    <t>ZIONS/BIG D CONST RTNG GAX 21C8*328</t>
  </si>
  <si>
    <t>RE 21C3*154     BILL $511,919.20</t>
  </si>
  <si>
    <t>UTAH NEW VISION CONST GAX 21C7*835</t>
  </si>
  <si>
    <t>UTAH NEW VISION CONST GAX 21C7*839</t>
  </si>
  <si>
    <t>QUALITY ASSUR ENG GAX 21C7*873</t>
  </si>
  <si>
    <t>UT ST FIRE MARSHALS OFFC GAX 21C5*1359</t>
  </si>
  <si>
    <t>CR 21M2*60     RE 21C3*121</t>
  </si>
  <si>
    <t>RE 21C3*191     BILL $478,642.96</t>
  </si>
  <si>
    <t>MHTN ARCHITECTS GAX 21C8*466</t>
  </si>
  <si>
    <t>MHTN ARCHITECTS GAX 21C8*467</t>
  </si>
  <si>
    <t>2070304</t>
  </si>
  <si>
    <t>BIG D CONST GAX 21C8*450</t>
  </si>
  <si>
    <t>ZIONS/BIG D RTNG GAX 21C8*451</t>
  </si>
  <si>
    <t>USU GAX 21C7*1000</t>
  </si>
  <si>
    <t>UTAH NEW VISION CONST GAX 21C8*527</t>
  </si>
  <si>
    <t>BIG D CONST GAX 21C8*533</t>
  </si>
  <si>
    <t>ZIONS/BIG D CONST RTNG GAX 21C8*534</t>
  </si>
  <si>
    <t>MHTN ARCHI GAX 21C5*1760</t>
  </si>
  <si>
    <t>CR 21M5*004     RE 21C3*191</t>
  </si>
  <si>
    <t>CR 21M2*069    RE 21C3*154</t>
  </si>
  <si>
    <t>USU CONTROLLER'S OFFC GAX 21C5*1764</t>
  </si>
  <si>
    <t>IET TRNSF MHTN PMT TO CORRECT PRJ 20149770</t>
  </si>
  <si>
    <t>RE 21C3*230     BILL $779,820.26</t>
  </si>
  <si>
    <t>BIG D CONST     CO 003</t>
  </si>
  <si>
    <t>RE 21C3*266     BILL $20,346.62</t>
  </si>
  <si>
    <t>ZIONS/BIG D CONST RTNG GAX 21C5*2034</t>
  </si>
  <si>
    <t>BIG D CONST GAX 21C5*2035</t>
  </si>
  <si>
    <t>MHTN ARCHITECTS GAX 21C9*046</t>
  </si>
  <si>
    <t>CR 21M2*077     RE 21C3*230</t>
  </si>
  <si>
    <t>QUALITY ASSUR ENG GAX 21C7*1497</t>
  </si>
  <si>
    <t>QUALITY ASSUR ENG GAX 21C7*1498</t>
  </si>
  <si>
    <t>QUALITY ASSUR ENG GAX 21C7*1499</t>
  </si>
  <si>
    <t>MHTN ARCHITECTS GAX 21C5*2049</t>
  </si>
  <si>
    <t>QUALITY ASSUR ENG GAX 21C7*1525</t>
  </si>
  <si>
    <t>RE 21C3*299     BILL $874,279.76</t>
  </si>
  <si>
    <t>QUALITY ASSUR ENG GAX 21C7*1523</t>
  </si>
  <si>
    <t>QUALITY ASSUR ENG GAX 21C7*1524</t>
  </si>
  <si>
    <t>CR 21M2*085     RE 21C3*266</t>
  </si>
  <si>
    <t>ZIONS/BIG D CONST RTNG GAX 21C5*2252</t>
  </si>
  <si>
    <t>BIG D CONST GAX 21C5*2253</t>
  </si>
  <si>
    <t>UTAH STATE UNIV GAX 21C7*1547</t>
  </si>
  <si>
    <t>RE 21C3*331     BILL $601,201.15</t>
  </si>
  <si>
    <t>MHTN ARCHI GAX 21C9*420</t>
  </si>
  <si>
    <t>ZIONS/BIG D CONST RTNG GAX 21C5*2346</t>
  </si>
  <si>
    <t>BIG D CONST GAX 21C5*2347</t>
  </si>
  <si>
    <t>MHTN ARCHITECTS GAX 21C9*494</t>
  </si>
  <si>
    <t>USU GAX 21C5*2396</t>
  </si>
  <si>
    <t>13/21</t>
  </si>
  <si>
    <t>UT NEW VISION CONST GAX 21C9*761</t>
  </si>
  <si>
    <t>QUALITY ASSUR ENG GAX 21C9*762</t>
  </si>
  <si>
    <t>QUALITY ASSUR ENG GAX 21C9*763</t>
  </si>
  <si>
    <t>CR 21M2*095     RE 21C3*299</t>
  </si>
  <si>
    <t>CR 21M2*097     RE 21C3*331</t>
  </si>
  <si>
    <t>ZIONS/BIG D CONST RTNG GAX 21C7*1834</t>
  </si>
  <si>
    <t>BIG D CONST GAX 21C5*1835</t>
  </si>
  <si>
    <t>RE 21C3*370     BILL $1,657,184.75</t>
  </si>
  <si>
    <t>QUALITY ASSUR ENG GAX 21C9*866</t>
  </si>
  <si>
    <t>QUALITY ASSUR ENG GAX 21C9*867</t>
  </si>
  <si>
    <t>QUALITY ASSUR ENG GAX 21C9*870</t>
  </si>
  <si>
    <t>UT ST FIRE MRSHLS OFFC GAX 21C5*2489</t>
  </si>
  <si>
    <t>QUALITY ASSUR ENG GAX 21C9*865</t>
  </si>
  <si>
    <t>USU CONTROLLER'S OFFC GAX 21C5*2504</t>
  </si>
  <si>
    <t>RE 21C3*403     BILL $28,318.58</t>
  </si>
  <si>
    <t>FY'22</t>
  </si>
  <si>
    <t>BIG D CONST     CO 004</t>
  </si>
  <si>
    <t>BIG D CONST     CO 005</t>
  </si>
  <si>
    <t>ZIONS/BIG D CONST RTNG GAX 22C5*107</t>
  </si>
  <si>
    <t>BIG D CONST GAX 22C5*108</t>
  </si>
  <si>
    <t>CR 22M2*010     RE 21C3*403</t>
  </si>
  <si>
    <t>CR 22M2*010     RE 21C3*370</t>
  </si>
  <si>
    <t>MHTN ARCHITECTS GAX 22C7*059</t>
  </si>
  <si>
    <t>USU CONTROLLERS OFFICE GAX 22C7*086</t>
  </si>
  <si>
    <t>RE 22C3*21     BILL $748,285.54</t>
  </si>
  <si>
    <t>ZIONS/BIG D CONST RTNG FC20210924119</t>
  </si>
  <si>
    <t>BIG D CONST FC20210924118</t>
  </si>
  <si>
    <t>UT NEW VISION GAX FC20210927157</t>
  </si>
  <si>
    <t>BIG D CONST     CO 006</t>
  </si>
  <si>
    <t>QUAL ASSUR ENG GAX FC20210928267</t>
  </si>
  <si>
    <t>MHTN ARCHI GAX FC20210924107</t>
  </si>
  <si>
    <t>RE 22C3*     BILL $872,723.62</t>
  </si>
  <si>
    <t>MHTN ARCHI GAX FC20211013706</t>
  </si>
  <si>
    <t>BIG D CONST GAX FC20211020827</t>
  </si>
  <si>
    <t>ZIONS/BIG D CONST RTNG GAX FC20211020828</t>
  </si>
  <si>
    <t>QUALITY ASURANCE GAX FC202111081243</t>
  </si>
  <si>
    <t>MHTN ARCHI GAX FC202111081244</t>
  </si>
  <si>
    <t>CR 22M2*027     RE 22C3*021</t>
  </si>
  <si>
    <t>GREEN BUSS GAX FC202111111362</t>
  </si>
  <si>
    <t>BIG D CONST GAX FC202111231549</t>
  </si>
  <si>
    <t>ZIONS/BIG D CONST RTNG GAX FC202111231550</t>
  </si>
  <si>
    <t>WC3 GAX 22C5*259</t>
  </si>
  <si>
    <t>USU CONTROLLERS OFFICE  - CO 001</t>
  </si>
  <si>
    <t>QUALITY ASSUR GAX FC202112081811</t>
  </si>
  <si>
    <t>USU GAX FC202111031130</t>
  </si>
  <si>
    <t>QUALITY ASSUR GAX FC202111031092</t>
  </si>
  <si>
    <t>BIG D CONST GAX FC202112141971</t>
  </si>
  <si>
    <t>ZIONS/BIG D RTNG GAX FC202112141972</t>
  </si>
  <si>
    <t>RE 22C3*81     BILL $566,481.44</t>
  </si>
  <si>
    <t>MHTN ARCHI GAX FC202112212044</t>
  </si>
  <si>
    <t>USU GAX FC202112212070</t>
  </si>
  <si>
    <t>UT NEW VISION GAX FC202112292188</t>
  </si>
  <si>
    <t>CR 22M2*041     RE 22C3*081</t>
  </si>
  <si>
    <t>BIG D CONST     CO 007</t>
  </si>
  <si>
    <t>RE 22C3*114     BILL $759,795.57</t>
  </si>
  <si>
    <t>MHTN ARCHI GAX FC202201182524</t>
  </si>
  <si>
    <t>BIG D CONST GAX FC202201262709</t>
  </si>
  <si>
    <t>ZIONS/BIG D RTNG GAX FC202201262710</t>
  </si>
  <si>
    <t>USU GAX FC202201262711</t>
  </si>
  <si>
    <t>CR 22M5*003     RE 22C3*114</t>
  </si>
  <si>
    <t>QUAL ASSUR ENG GAX FC202202072926</t>
  </si>
  <si>
    <t>BIG D CONST     CO 008</t>
  </si>
  <si>
    <t>RE 22C3* 150    BILL $178,955.32</t>
  </si>
  <si>
    <t>QUALITY ASUR GAX FC202202173130</t>
  </si>
  <si>
    <t>USU GAX FC202202253259</t>
  </si>
  <si>
    <t>QUALITY ASSUR ENG     AMD 001</t>
  </si>
  <si>
    <t>CR 22M5*014     RE 22C3*150</t>
  </si>
  <si>
    <t>RE 22C3*179     BILL $695,043.16</t>
  </si>
  <si>
    <t>RE 22C3*208     BILL $27,909.38</t>
  </si>
  <si>
    <t>BIG D CONST GAX FC202203223776</t>
  </si>
  <si>
    <t>ZIONS/BIG D RTNG GAX FC202203223777</t>
  </si>
  <si>
    <t>CR 22M5*025     RE 22C3*179</t>
  </si>
  <si>
    <t>RE 22C3*243     BILL $121,396.34</t>
  </si>
  <si>
    <t>BIG D CONST GAX FC202204124154</t>
  </si>
  <si>
    <t>BIG D CONST     CO 009</t>
  </si>
  <si>
    <t>BIG D CONST     CO 010</t>
  </si>
  <si>
    <t>USU GAX FC202204254457</t>
  </si>
  <si>
    <t>RE 22C3*279    BILL $137,623.98</t>
  </si>
  <si>
    <t>CR 22M5*052     RE 22C3*208</t>
  </si>
  <si>
    <t>CR 22M5*057     RE 22C3*243</t>
  </si>
  <si>
    <t>BIG D  CONST     CO 011</t>
  </si>
  <si>
    <t>USU GAX FC202206236128</t>
  </si>
  <si>
    <t>13/22</t>
  </si>
  <si>
    <t>RE 22C3*348     BILL $344,820.56</t>
  </si>
  <si>
    <t>CR 22M5*072     RE 22C3*279</t>
  </si>
  <si>
    <t>USU GAX 22C9*788</t>
  </si>
  <si>
    <t>RE 22C3*383     BILL $191,713.94</t>
  </si>
  <si>
    <t>FY'23</t>
  </si>
  <si>
    <t>CR 23M5*011     RE 22C3*383</t>
  </si>
  <si>
    <t>CR 23M5*011     RE 22C3*348</t>
  </si>
  <si>
    <t>USU GAX FC202208037606</t>
  </si>
  <si>
    <t>USU GAX F22*029 XFER FROM 20067770</t>
  </si>
  <si>
    <t>USU GAX FC202210219908</t>
  </si>
  <si>
    <t>20751197</t>
  </si>
  <si>
    <t>RE 23C3*66     BILL $17,063.35</t>
  </si>
  <si>
    <t>CR 23M5*039     RE 23C3*025 OVERPAID</t>
  </si>
  <si>
    <t>RE 23C3*25     BILL $3,988.31 PD $21,051.66</t>
  </si>
  <si>
    <t>UT NEW VISION GAX FC2022102810232</t>
  </si>
  <si>
    <t>CR 22M2*034     RE 22C3*048</t>
  </si>
  <si>
    <t>Overpaid by $17,063.35 (Amount of RE 66)</t>
  </si>
  <si>
    <t>CR 23M5*051     RE 23C3*066</t>
  </si>
  <si>
    <t>USU GAX FC2022120912163</t>
  </si>
  <si>
    <t>RE 23C3*104     BILL $42,171.21</t>
  </si>
  <si>
    <t>RE 23C3*140     BILL $2,885.40</t>
  </si>
  <si>
    <t>USU GAX FC2023011213556</t>
  </si>
  <si>
    <t>USU GAX FC2023020914819</t>
  </si>
  <si>
    <t>BIG D CONST GAX FC2023022815682</t>
  </si>
  <si>
    <t>CR 23M5*072     RE 23C3*140</t>
  </si>
  <si>
    <t>CR 23M5*075     RE 23C3*104</t>
  </si>
  <si>
    <t>GREEN BUSINESS CERTIFICATION GAX FC2023032116447</t>
  </si>
  <si>
    <t>USU GAX FC2023033016885</t>
  </si>
  <si>
    <t>RE 23C3*207     BILL $2,509.21</t>
  </si>
  <si>
    <t>CR 23M5*112     RE 23C3*207</t>
  </si>
  <si>
    <t>USU GAX FC2023041417545</t>
  </si>
  <si>
    <t>RE 23C3*242     BILL $344,653.76</t>
  </si>
  <si>
    <t>BIG D CONST     CO 012</t>
  </si>
  <si>
    <t>CR 23M5*131     RE 23C3*242</t>
  </si>
  <si>
    <t>USU GAX FC2023060620026</t>
  </si>
  <si>
    <t>13/23</t>
  </si>
  <si>
    <t>MHTN ARCHI GAX FC2023070621678</t>
  </si>
  <si>
    <t>RE 23C3*312     BILL $986.99</t>
  </si>
  <si>
    <t>CR 23M5*146     RE 23C3*278</t>
  </si>
  <si>
    <t>RE 23C3*278     BILL $39,456.00</t>
  </si>
  <si>
    <t>BIG D CONST GAX FC2023072722951</t>
  </si>
  <si>
    <t>RE 23C3* 361    BILL $4,808.13</t>
  </si>
  <si>
    <t>FY'24</t>
  </si>
  <si>
    <t>USU GAX FC2023081523669</t>
  </si>
  <si>
    <t>CR 23M5*148     RE 23C3*312</t>
  </si>
  <si>
    <t>CR 24M5*007     RE 23C3*361</t>
  </si>
  <si>
    <t>CR 24M5*015     RE 23C3*390</t>
  </si>
  <si>
    <t>RE 23C3*390     BILL $178,197.58</t>
  </si>
  <si>
    <t>USU GAX FC2023091324930</t>
  </si>
  <si>
    <t>RE 24C3*23     BILL $3,699.00</t>
  </si>
  <si>
    <t>USU GAX FC2023103026925</t>
  </si>
  <si>
    <t>RE 24C3*58     BILL $1,608.00</t>
  </si>
  <si>
    <t>CR 24M5*044     RE 24C3*023</t>
  </si>
  <si>
    <t>USU CONTROLLERS GAX FC2023112127953</t>
  </si>
  <si>
    <t>RE 24C3*87     BILL $2,225.53</t>
  </si>
  <si>
    <t>CR 24M5*056     RE 24C3*058</t>
  </si>
  <si>
    <t>CR 24M5*067     RE 24C3*087</t>
  </si>
  <si>
    <t>MHTN ARCHI GAX FC2024010529949</t>
  </si>
  <si>
    <t>DFCM MGMT FEES TO 24425300  FROM  20070770</t>
  </si>
  <si>
    <t>RE 24C3*143     BILL $7,434.94</t>
  </si>
  <si>
    <t>CR 24M5*085     RE 24C3*143</t>
  </si>
  <si>
    <t>UTAH NEW VISION     AMD 001</t>
  </si>
  <si>
    <t>USU CO 002</t>
  </si>
  <si>
    <t>13/24</t>
  </si>
  <si>
    <t>DECREASE USU EST REVENUE</t>
  </si>
  <si>
    <t>PROJECT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</si>
</sst>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37" fontId="5" fillId="2" borderId="0" xfId="0" quotePrefix="1" applyNumberFormat="1" applyFont="1" applyFill="1" applyAlignment="1" applyProtection="1">
      <alignment horizontal="left"/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4" fillId="3" borderId="0" xfId="2" applyFont="1" applyFill="1" applyBorder="1" applyProtection="1">
      <protection locked="0"/>
    </xf>
    <xf numFmtId="17" fontId="5" fillId="0" borderId="0" xfId="2" applyNumberFormat="1" applyFont="1" applyBorder="1" applyAlignment="1" applyProtection="1">
      <alignment horizontal="left"/>
      <protection locked="0"/>
    </xf>
    <xf numFmtId="49" fontId="15" fillId="0" borderId="0" xfId="2" applyNumberFormat="1" applyFont="1" applyFill="1" applyBorder="1" applyAlignment="1" applyProtection="1">
      <alignment horizontal="center"/>
      <protection locked="0"/>
    </xf>
    <xf numFmtId="43" fontId="4" fillId="2" borderId="0" xfId="2" applyFont="1" applyFill="1" applyBorder="1" applyProtection="1">
      <protection locked="0"/>
    </xf>
    <xf numFmtId="43" fontId="4" fillId="4" borderId="0" xfId="2" applyFont="1" applyFill="1" applyBorder="1" applyProtection="1">
      <protection locked="0"/>
    </xf>
    <xf numFmtId="43" fontId="4" fillId="0" borderId="0" xfId="2" quotePrefix="1" applyFont="1" applyBorder="1" applyProtection="1">
      <protection locked="0"/>
    </xf>
    <xf numFmtId="44" fontId="5" fillId="0" borderId="0" xfId="5" applyFont="1" applyProtection="1">
      <protection locked="0"/>
    </xf>
    <xf numFmtId="43" fontId="4" fillId="0" borderId="0" xfId="2" applyFont="1" applyFill="1" applyBorder="1" applyProtection="1">
      <protection locked="0"/>
    </xf>
    <xf numFmtId="43" fontId="4" fillId="0" borderId="0" xfId="0" applyNumberFormat="1" applyFont="1" applyProtection="1">
      <protection locked="0"/>
    </xf>
    <xf numFmtId="164" fontId="5" fillId="0" borderId="0" xfId="0" applyFont="1" applyAlignment="1" applyProtection="1">
      <alignment horizontal="left"/>
      <protection locked="0"/>
    </xf>
    <xf numFmtId="43" fontId="5" fillId="2" borderId="0" xfId="2" applyFont="1" applyFill="1" applyBorder="1" applyAlignment="1" applyProtection="1">
      <alignment horizontal="left"/>
      <protection locked="0"/>
    </xf>
    <xf numFmtId="17" fontId="10" fillId="0" borderId="0" xfId="0" applyNumberFormat="1" applyFont="1" applyAlignment="1" applyProtection="1">
      <alignment horizontal="center"/>
      <protection locked="0"/>
    </xf>
    <xf numFmtId="164" fontId="16" fillId="0" borderId="0" xfId="0" applyFont="1" applyAlignment="1">
      <alignment horizontal="left"/>
    </xf>
    <xf numFmtId="164" fontId="17" fillId="0" borderId="0" xfId="0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336"/>
  <sheetViews>
    <sheetView tabSelected="1" zoomScaleNormal="75" workbookViewId="0">
      <pane ySplit="12" topLeftCell="A290" activePane="bottomLeft" state="frozen"/>
      <selection pane="bottomLeft" activeCell="B297" sqref="B29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9" width="10.44140625" style="57" customWidth="1"/>
    <col min="10" max="10" width="7.6640625" style="93" customWidth="1"/>
    <col min="11" max="11" width="5.88671875" style="94" customWidth="1"/>
    <col min="12" max="12" width="10.44140625" style="57" bestFit="1" customWidth="1"/>
    <col min="13" max="13" width="11.6640625" style="57" customWidth="1"/>
    <col min="14" max="16384" width="8.88671875" style="57"/>
  </cols>
  <sheetData>
    <row r="1" spans="1:254" ht="15.75" x14ac:dyDescent="0.25">
      <c r="H1" s="95" t="s">
        <v>38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2"/>
      <c r="H2" s="5" t="s">
        <v>48</v>
      </c>
      <c r="I2" s="119">
        <f>9028548-25000-8963548-866.44-16537.14-42201.6+19605.18</f>
        <v>0</v>
      </c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9" t="s">
        <v>58</v>
      </c>
      <c r="H3" s="5" t="s">
        <v>49</v>
      </c>
      <c r="I3" s="87">
        <f>545379+68250-15.24-7.27-6.85-68250-23482-545379-880-1500-4875+30766.36</f>
        <v>0</v>
      </c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1" t="s">
        <v>52</v>
      </c>
      <c r="C4" s="51"/>
      <c r="D4" s="108"/>
      <c r="H4" s="5" t="s">
        <v>75</v>
      </c>
      <c r="I4" s="96">
        <f>1869891-1869891</f>
        <v>0</v>
      </c>
      <c r="J4" s="97" t="s">
        <v>92</v>
      </c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56</v>
      </c>
      <c r="H5" s="5" t="s">
        <v>76</v>
      </c>
      <c r="I5" s="96">
        <f>(80897-80897)+(13484-4292.08)+(69443-50000)-2740-220+25067.08</f>
        <v>50742</v>
      </c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10">
        <v>20070770</v>
      </c>
      <c r="E6" s="5" t="s">
        <v>4</v>
      </c>
      <c r="H6" s="5" t="s">
        <v>77</v>
      </c>
      <c r="I6" s="98">
        <f>(362228)+4494+(134827-53500)-1303.1-30766.36-1233.23-115279.16-38367.88-45250-(19605.18)-73688.16+11032.65-25535.38-51663.11</f>
        <v>56390.090000000011</v>
      </c>
      <c r="J6" s="97" t="s">
        <v>92</v>
      </c>
      <c r="K6" s="6"/>
      <c r="L6" s="60"/>
      <c r="M6" s="60"/>
      <c r="N6" s="60"/>
    </row>
    <row r="7" spans="1:254" s="5" customFormat="1" ht="14.1" customHeight="1" x14ac:dyDescent="0.2">
      <c r="A7" s="3"/>
      <c r="B7" s="2" t="s">
        <v>5</v>
      </c>
      <c r="C7" s="52"/>
      <c r="D7" s="102" t="s">
        <v>57</v>
      </c>
      <c r="G7" s="86">
        <f>+G11-F11</f>
        <v>0</v>
      </c>
      <c r="H7" s="5" t="s">
        <v>50</v>
      </c>
      <c r="I7" s="99">
        <f>SUM(I2:I6)</f>
        <v>107132.09000000001</v>
      </c>
      <c r="J7" s="100">
        <f>+H11-I7</f>
        <v>-107132.09000000001</v>
      </c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6</v>
      </c>
      <c r="F8" s="63"/>
      <c r="G8" s="63"/>
      <c r="H8" s="63"/>
      <c r="I8" s="63" t="s">
        <v>7</v>
      </c>
      <c r="J8" s="64" t="s">
        <v>46</v>
      </c>
      <c r="K8" s="65" t="s">
        <v>47</v>
      </c>
      <c r="L8" s="103"/>
      <c r="M8" s="86"/>
    </row>
    <row r="9" spans="1:254" s="73" customFormat="1" ht="14.1" customHeight="1" x14ac:dyDescent="0.2">
      <c r="A9" s="3"/>
      <c r="B9" s="66" t="s">
        <v>8</v>
      </c>
      <c r="C9" s="67"/>
      <c r="D9" s="68" t="s">
        <v>9</v>
      </c>
      <c r="E9" s="69" t="s">
        <v>10</v>
      </c>
      <c r="F9" s="69" t="s">
        <v>11</v>
      </c>
      <c r="G9" s="70" t="s">
        <v>12</v>
      </c>
      <c r="H9" s="70" t="s">
        <v>13</v>
      </c>
      <c r="I9" s="69" t="s">
        <v>9</v>
      </c>
      <c r="J9" s="71" t="s">
        <v>14</v>
      </c>
      <c r="K9" s="72" t="s">
        <v>14</v>
      </c>
      <c r="L9" s="104" t="s">
        <v>53</v>
      </c>
      <c r="M9" s="105" t="s">
        <v>54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6">
        <f>F11</f>
        <v>12009082.080000006</v>
      </c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9" t="s">
        <v>15</v>
      </c>
      <c r="B11" s="82" t="s">
        <v>16</v>
      </c>
      <c r="C11" s="83"/>
      <c r="D11" s="14">
        <f>SUM(D14:D544)</f>
        <v>12009082.08</v>
      </c>
      <c r="E11" s="14">
        <f>SUM(E14:E544)-F11</f>
        <v>0</v>
      </c>
      <c r="F11" s="14">
        <f>SUM(F14:F544)</f>
        <v>12009082.080000006</v>
      </c>
      <c r="G11" s="14">
        <f>SUM(G14:G544)</f>
        <v>12009082.08</v>
      </c>
      <c r="H11" s="14">
        <f>+D11-G11</f>
        <v>0</v>
      </c>
      <c r="I11" s="14">
        <f>SUM(I14:I544)</f>
        <v>11961288.200000003</v>
      </c>
      <c r="J11" s="84"/>
      <c r="K11" s="85"/>
      <c r="L11" s="107">
        <f>SUM(L13:L544)</f>
        <v>12009082.080000004</v>
      </c>
      <c r="M11" s="107">
        <f>SUM(M13:M243)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9"/>
      <c r="B12" s="88"/>
      <c r="C12" s="89"/>
      <c r="D12" s="15"/>
      <c r="E12" s="48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-12009082.080000004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46"/>
      <c r="B13" s="8"/>
      <c r="C13" s="53" t="s">
        <v>51</v>
      </c>
      <c r="D13" s="10"/>
      <c r="E13" s="10">
        <f>+D13</f>
        <v>0</v>
      </c>
      <c r="F13" s="10"/>
      <c r="G13" s="10">
        <f t="shared" ref="G13:G19" si="0">IF(J13&gt;0,0,F13)</f>
        <v>0</v>
      </c>
      <c r="H13" s="10">
        <f t="shared" ref="H13:H19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55</v>
      </c>
      <c r="B14" s="8"/>
      <c r="C14" s="53" t="s">
        <v>51</v>
      </c>
      <c r="D14" s="10"/>
      <c r="E14" s="10">
        <f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 t="s">
        <v>59</v>
      </c>
      <c r="B15" s="8" t="s">
        <v>60</v>
      </c>
      <c r="C15" s="112" t="s">
        <v>65</v>
      </c>
      <c r="D15" s="10"/>
      <c r="E15" s="10">
        <f t="shared" ref="E15:E17" si="2">+D15</f>
        <v>0</v>
      </c>
      <c r="F15" s="10">
        <f>7.23+8.01</f>
        <v>15.24</v>
      </c>
      <c r="G15" s="116">
        <f t="shared" ref="G15:G17" si="3">IF(J15&gt;0,0,F15)</f>
        <v>15.24</v>
      </c>
      <c r="H15" s="10">
        <f t="shared" ref="H15:H17" si="4">+D15</f>
        <v>0</v>
      </c>
      <c r="I15" s="10"/>
      <c r="J15" s="50"/>
      <c r="K15" s="11">
        <v>6879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 t="s">
        <v>61</v>
      </c>
      <c r="B16" s="8" t="s">
        <v>62</v>
      </c>
      <c r="C16" s="112" t="s">
        <v>64</v>
      </c>
      <c r="D16" s="10">
        <v>7700000</v>
      </c>
      <c r="E16" s="10">
        <f t="shared" si="2"/>
        <v>7700000</v>
      </c>
      <c r="F16" s="10"/>
      <c r="G16" s="116">
        <f t="shared" si="3"/>
        <v>0</v>
      </c>
      <c r="H16" s="10">
        <f t="shared" si="4"/>
        <v>7700000</v>
      </c>
      <c r="I16" s="10"/>
      <c r="J16" s="50"/>
      <c r="K16" s="11">
        <v>4761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59</v>
      </c>
      <c r="B17" s="111" t="s">
        <v>63</v>
      </c>
      <c r="C17" s="112" t="s">
        <v>66</v>
      </c>
      <c r="D17" s="10"/>
      <c r="E17" s="10">
        <f t="shared" si="2"/>
        <v>0</v>
      </c>
      <c r="F17" s="10"/>
      <c r="G17" s="116">
        <f t="shared" si="3"/>
        <v>0</v>
      </c>
      <c r="H17" s="10">
        <f t="shared" si="4"/>
        <v>0</v>
      </c>
      <c r="I17" s="10"/>
      <c r="J17" s="50"/>
      <c r="K17" s="11"/>
      <c r="L17" s="10">
        <v>15.24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3" t="s">
        <v>51</v>
      </c>
      <c r="D18" s="10"/>
      <c r="E18" s="10">
        <f t="shared" ref="E18:E23" si="5">+D18</f>
        <v>0</v>
      </c>
      <c r="F18" s="10"/>
      <c r="G18" s="116">
        <f t="shared" si="0"/>
        <v>0</v>
      </c>
      <c r="H18" s="10">
        <f t="shared" si="1"/>
        <v>0</v>
      </c>
      <c r="I18" s="10"/>
      <c r="J18" s="50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/>
      <c r="B19" s="13"/>
      <c r="C19" s="53" t="s">
        <v>51</v>
      </c>
      <c r="D19" s="10"/>
      <c r="E19" s="10">
        <f t="shared" si="5"/>
        <v>0</v>
      </c>
      <c r="F19" s="10"/>
      <c r="G19" s="116">
        <f t="shared" si="0"/>
        <v>0</v>
      </c>
      <c r="H19" s="10">
        <f t="shared" si="1"/>
        <v>0</v>
      </c>
      <c r="I19" s="10"/>
      <c r="J19" s="50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47" t="s">
        <v>67</v>
      </c>
      <c r="B20" s="8"/>
      <c r="C20" s="53" t="s">
        <v>51</v>
      </c>
      <c r="D20" s="10"/>
      <c r="E20" s="10">
        <f t="shared" si="5"/>
        <v>0</v>
      </c>
      <c r="F20" s="10"/>
      <c r="G20" s="116">
        <f t="shared" ref="G20:G34" si="6">IF(J20&gt;0,0,F20)</f>
        <v>0</v>
      </c>
      <c r="H20" s="10">
        <f t="shared" ref="H20:H35" si="7">+D20</f>
        <v>0</v>
      </c>
      <c r="I20" s="10"/>
      <c r="J20" s="50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43679</v>
      </c>
      <c r="B21" s="111" t="s">
        <v>68</v>
      </c>
      <c r="C21" s="112" t="s">
        <v>66</v>
      </c>
      <c r="D21" s="10"/>
      <c r="E21" s="10">
        <f t="shared" si="5"/>
        <v>0</v>
      </c>
      <c r="F21" s="10"/>
      <c r="G21" s="116">
        <f t="shared" si="6"/>
        <v>0</v>
      </c>
      <c r="H21" s="10">
        <f t="shared" si="7"/>
        <v>0</v>
      </c>
      <c r="I21" s="10">
        <v>15.24</v>
      </c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43711</v>
      </c>
      <c r="B22" s="8" t="s">
        <v>69</v>
      </c>
      <c r="C22" s="112" t="s">
        <v>72</v>
      </c>
      <c r="D22" s="10"/>
      <c r="E22" s="10">
        <f t="shared" si="5"/>
        <v>0</v>
      </c>
      <c r="F22" s="10">
        <v>7.27</v>
      </c>
      <c r="G22" s="116">
        <f t="shared" si="6"/>
        <v>7.27</v>
      </c>
      <c r="H22" s="10">
        <f t="shared" si="7"/>
        <v>0</v>
      </c>
      <c r="I22" s="10"/>
      <c r="J22" s="50"/>
      <c r="K22" s="11">
        <v>6811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43711</v>
      </c>
      <c r="B23" s="8" t="s">
        <v>69</v>
      </c>
      <c r="C23" s="112" t="s">
        <v>72</v>
      </c>
      <c r="D23" s="10"/>
      <c r="E23" s="10">
        <f t="shared" si="5"/>
        <v>0</v>
      </c>
      <c r="F23" s="10">
        <v>6.85</v>
      </c>
      <c r="G23" s="116">
        <f t="shared" si="6"/>
        <v>6.85</v>
      </c>
      <c r="H23" s="10">
        <f t="shared" si="7"/>
        <v>0</v>
      </c>
      <c r="I23" s="10"/>
      <c r="J23" s="50"/>
      <c r="K23" s="11">
        <v>6811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43732</v>
      </c>
      <c r="B24" s="111" t="s">
        <v>83</v>
      </c>
      <c r="C24" s="112" t="s">
        <v>66</v>
      </c>
      <c r="D24" s="9"/>
      <c r="E24" s="10">
        <f t="shared" ref="E24:E39" si="8">+D24</f>
        <v>0</v>
      </c>
      <c r="F24" s="10"/>
      <c r="G24" s="116">
        <f t="shared" si="6"/>
        <v>0</v>
      </c>
      <c r="H24" s="10">
        <f t="shared" si="7"/>
        <v>0</v>
      </c>
      <c r="I24" s="10"/>
      <c r="J24" s="50"/>
      <c r="K24" s="11"/>
      <c r="L24" s="9">
        <v>14.12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f>+A24</f>
        <v>43732</v>
      </c>
      <c r="B25" s="8" t="s">
        <v>70</v>
      </c>
      <c r="C25" s="112" t="s">
        <v>66</v>
      </c>
      <c r="D25" s="10"/>
      <c r="E25" s="10">
        <f t="shared" si="8"/>
        <v>0</v>
      </c>
      <c r="F25" s="10"/>
      <c r="G25" s="116">
        <v>68250</v>
      </c>
      <c r="H25" s="10">
        <f t="shared" si="7"/>
        <v>0</v>
      </c>
      <c r="I25" s="10"/>
      <c r="J25" s="50" t="s">
        <v>71</v>
      </c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43773</v>
      </c>
      <c r="B26" s="8" t="s">
        <v>73</v>
      </c>
      <c r="C26" s="112" t="s">
        <v>72</v>
      </c>
      <c r="D26" s="10"/>
      <c r="E26" s="10">
        <f t="shared" si="8"/>
        <v>0</v>
      </c>
      <c r="F26" s="10">
        <v>62950</v>
      </c>
      <c r="G26" s="116">
        <f t="shared" si="6"/>
        <v>0</v>
      </c>
      <c r="H26" s="10">
        <f t="shared" si="7"/>
        <v>0</v>
      </c>
      <c r="I26" s="10"/>
      <c r="J26" s="50" t="s">
        <v>71</v>
      </c>
      <c r="K26" s="11">
        <v>6864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f>+A26</f>
        <v>43773</v>
      </c>
      <c r="B27" s="8" t="s">
        <v>74</v>
      </c>
      <c r="C27" s="112" t="s">
        <v>72</v>
      </c>
      <c r="D27" s="10">
        <f>11219560-7700000</f>
        <v>3519560</v>
      </c>
      <c r="E27" s="10">
        <f t="shared" si="8"/>
        <v>3519560</v>
      </c>
      <c r="F27" s="10"/>
      <c r="G27" s="116">
        <f t="shared" si="6"/>
        <v>0</v>
      </c>
      <c r="H27" s="10">
        <f t="shared" si="7"/>
        <v>3519560</v>
      </c>
      <c r="I27" s="10"/>
      <c r="J27" s="50"/>
      <c r="K27" s="11">
        <v>4761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43762</v>
      </c>
      <c r="B28" s="111" t="s">
        <v>78</v>
      </c>
      <c r="C28" s="112" t="s">
        <v>66</v>
      </c>
      <c r="D28" s="10"/>
      <c r="E28" s="10">
        <f t="shared" si="8"/>
        <v>0</v>
      </c>
      <c r="F28" s="10"/>
      <c r="G28" s="116">
        <f t="shared" si="6"/>
        <v>0</v>
      </c>
      <c r="H28" s="10">
        <f t="shared" si="7"/>
        <v>0</v>
      </c>
      <c r="I28" s="10">
        <v>14.12</v>
      </c>
      <c r="J28" s="50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43774</v>
      </c>
      <c r="B29" s="8" t="s">
        <v>79</v>
      </c>
      <c r="C29" s="112" t="s">
        <v>72</v>
      </c>
      <c r="D29" s="10"/>
      <c r="E29" s="10">
        <f t="shared" si="8"/>
        <v>0</v>
      </c>
      <c r="F29" s="10">
        <v>50000</v>
      </c>
      <c r="G29" s="116">
        <f t="shared" si="6"/>
        <v>50000</v>
      </c>
      <c r="H29" s="10">
        <f t="shared" si="7"/>
        <v>0</v>
      </c>
      <c r="I29" s="10"/>
      <c r="J29" s="50"/>
      <c r="K29" s="11">
        <v>6865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43788</v>
      </c>
      <c r="B30" s="8" t="s">
        <v>81</v>
      </c>
      <c r="C30" s="112" t="s">
        <v>80</v>
      </c>
      <c r="D30" s="10"/>
      <c r="E30" s="10">
        <f t="shared" si="8"/>
        <v>0</v>
      </c>
      <c r="F30" s="10"/>
      <c r="G30" s="116">
        <v>23482</v>
      </c>
      <c r="H30" s="10">
        <f t="shared" si="7"/>
        <v>0</v>
      </c>
      <c r="I30" s="10"/>
      <c r="J30" s="50" t="s">
        <v>71</v>
      </c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43815</v>
      </c>
      <c r="B31" s="111" t="s">
        <v>82</v>
      </c>
      <c r="C31" s="112" t="s">
        <v>66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0"/>
      <c r="K31" s="11"/>
      <c r="L31" s="10">
        <v>112950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43832</v>
      </c>
      <c r="B32" s="8" t="s">
        <v>84</v>
      </c>
      <c r="C32" s="112" t="s">
        <v>72</v>
      </c>
      <c r="D32" s="10"/>
      <c r="E32" s="10">
        <f t="shared" si="8"/>
        <v>0</v>
      </c>
      <c r="F32" s="10">
        <v>23482</v>
      </c>
      <c r="G32" s="10">
        <f t="shared" si="6"/>
        <v>0</v>
      </c>
      <c r="H32" s="10">
        <f t="shared" si="7"/>
        <v>0</v>
      </c>
      <c r="I32" s="10"/>
      <c r="J32" s="50" t="s">
        <v>71</v>
      </c>
      <c r="K32" s="11">
        <v>6864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43804</v>
      </c>
      <c r="B33" s="8" t="s">
        <v>86</v>
      </c>
      <c r="C33" s="112" t="s">
        <v>80</v>
      </c>
      <c r="D33" s="10"/>
      <c r="E33" s="10">
        <f t="shared" si="8"/>
        <v>0</v>
      </c>
      <c r="F33" s="10"/>
      <c r="G33" s="116">
        <v>545379</v>
      </c>
      <c r="H33" s="10">
        <f t="shared" si="7"/>
        <v>0</v>
      </c>
      <c r="I33" s="10"/>
      <c r="J33" s="50" t="s">
        <v>85</v>
      </c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43844</v>
      </c>
      <c r="B34" s="111" t="s">
        <v>89</v>
      </c>
      <c r="C34" s="112" t="s">
        <v>66</v>
      </c>
      <c r="D34" s="10"/>
      <c r="E34" s="10">
        <f t="shared" si="8"/>
        <v>0</v>
      </c>
      <c r="F34" s="10"/>
      <c r="G34" s="10">
        <f t="shared" si="6"/>
        <v>0</v>
      </c>
      <c r="H34" s="10">
        <f t="shared" si="7"/>
        <v>0</v>
      </c>
      <c r="I34" s="10"/>
      <c r="J34" s="50"/>
      <c r="K34" s="11"/>
      <c r="L34" s="10">
        <v>23482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43704</v>
      </c>
      <c r="B35" s="8" t="s">
        <v>87</v>
      </c>
      <c r="C35" s="112" t="s">
        <v>66</v>
      </c>
      <c r="D35" s="10"/>
      <c r="E35" s="10">
        <f t="shared" si="8"/>
        <v>0</v>
      </c>
      <c r="F35" s="10"/>
      <c r="G35" s="116">
        <v>25000</v>
      </c>
      <c r="H35" s="10">
        <f t="shared" si="7"/>
        <v>0</v>
      </c>
      <c r="I35" s="10"/>
      <c r="J35" s="50" t="s">
        <v>88</v>
      </c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43770</v>
      </c>
      <c r="B36" s="8" t="s">
        <v>90</v>
      </c>
      <c r="C36" s="112" t="s">
        <v>66</v>
      </c>
      <c r="D36" s="10"/>
      <c r="E36" s="10">
        <f t="shared" si="8"/>
        <v>0</v>
      </c>
      <c r="F36" s="10"/>
      <c r="G36" s="116">
        <v>1869891</v>
      </c>
      <c r="H36" s="10">
        <f t="shared" ref="H36:H51" si="9">+D36</f>
        <v>0</v>
      </c>
      <c r="I36" s="10"/>
      <c r="J36" s="50" t="s">
        <v>91</v>
      </c>
      <c r="K36" s="11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43859</v>
      </c>
      <c r="B37" s="8" t="s">
        <v>94</v>
      </c>
      <c r="C37" s="112" t="s">
        <v>72</v>
      </c>
      <c r="D37" s="10"/>
      <c r="E37" s="10">
        <f t="shared" si="8"/>
        <v>0</v>
      </c>
      <c r="F37" s="10">
        <v>57697.56</v>
      </c>
      <c r="G37" s="10"/>
      <c r="H37" s="10">
        <f t="shared" si="9"/>
        <v>0</v>
      </c>
      <c r="I37" s="10"/>
      <c r="J37" s="50" t="s">
        <v>95</v>
      </c>
      <c r="K37" s="11">
        <v>6861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43862</v>
      </c>
      <c r="B38" s="111" t="s">
        <v>96</v>
      </c>
      <c r="C38" s="115" t="s">
        <v>65</v>
      </c>
      <c r="D38" s="10"/>
      <c r="E38" s="10">
        <f t="shared" si="8"/>
        <v>0</v>
      </c>
      <c r="F38" s="10">
        <v>4292.08</v>
      </c>
      <c r="G38" s="116">
        <f t="shared" ref="G38:G51" si="10">IF(J38&gt;0,0,F38)</f>
        <v>4292.08</v>
      </c>
      <c r="H38" s="10">
        <f t="shared" si="9"/>
        <v>0</v>
      </c>
      <c r="I38" s="10"/>
      <c r="J38" s="50"/>
      <c r="K38" s="11">
        <v>6872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43857</v>
      </c>
      <c r="B39" s="111" t="s">
        <v>97</v>
      </c>
      <c r="C39" s="112" t="s">
        <v>66</v>
      </c>
      <c r="D39" s="10"/>
      <c r="E39" s="10">
        <f t="shared" si="8"/>
        <v>0</v>
      </c>
      <c r="F39" s="10"/>
      <c r="G39" s="10">
        <f t="shared" si="10"/>
        <v>0</v>
      </c>
      <c r="H39" s="10">
        <f t="shared" si="9"/>
        <v>0</v>
      </c>
      <c r="I39" s="10">
        <v>112950</v>
      </c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43875</v>
      </c>
      <c r="B40" s="8" t="s">
        <v>98</v>
      </c>
      <c r="C40" s="115" t="s">
        <v>72</v>
      </c>
      <c r="D40" s="10"/>
      <c r="E40" s="10">
        <f t="shared" ref="E40:E55" si="11">+D40</f>
        <v>0</v>
      </c>
      <c r="F40" s="10">
        <v>5300</v>
      </c>
      <c r="G40" s="10">
        <f t="shared" si="10"/>
        <v>0</v>
      </c>
      <c r="H40" s="10">
        <f t="shared" si="9"/>
        <v>0</v>
      </c>
      <c r="I40" s="10"/>
      <c r="J40" s="50" t="s">
        <v>71</v>
      </c>
      <c r="K40" s="11">
        <v>6861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43879</v>
      </c>
      <c r="B41" s="111" t="s">
        <v>99</v>
      </c>
      <c r="C41" s="112" t="s">
        <v>66</v>
      </c>
      <c r="D41" s="10"/>
      <c r="E41" s="10">
        <f t="shared" si="11"/>
        <v>0</v>
      </c>
      <c r="F41" s="10"/>
      <c r="G41" s="10">
        <f t="shared" si="10"/>
        <v>0</v>
      </c>
      <c r="H41" s="10">
        <f t="shared" si="9"/>
        <v>0</v>
      </c>
      <c r="I41" s="10"/>
      <c r="J41" s="50"/>
      <c r="K41" s="11"/>
      <c r="L41" s="10">
        <v>9592.08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43864</v>
      </c>
      <c r="B42" s="8" t="s">
        <v>100</v>
      </c>
      <c r="C42" s="112" t="s">
        <v>66</v>
      </c>
      <c r="D42" s="10"/>
      <c r="E42" s="10">
        <f t="shared" si="11"/>
        <v>0</v>
      </c>
      <c r="F42" s="10"/>
      <c r="G42" s="116">
        <v>53500</v>
      </c>
      <c r="H42" s="10">
        <f t="shared" si="9"/>
        <v>0</v>
      </c>
      <c r="I42" s="10"/>
      <c r="J42" s="50" t="s">
        <v>101</v>
      </c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43893</v>
      </c>
      <c r="B43" s="8" t="s">
        <v>102</v>
      </c>
      <c r="C43" s="112" t="s">
        <v>72</v>
      </c>
      <c r="D43" s="10"/>
      <c r="E43" s="10">
        <f t="shared" si="11"/>
        <v>0</v>
      </c>
      <c r="F43" s="10">
        <v>48081.3</v>
      </c>
      <c r="G43" s="10">
        <f t="shared" si="10"/>
        <v>0</v>
      </c>
      <c r="H43" s="10">
        <f t="shared" si="9"/>
        <v>0</v>
      </c>
      <c r="I43" s="10"/>
      <c r="J43" s="50" t="s">
        <v>85</v>
      </c>
      <c r="K43" s="11">
        <v>6861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43885</v>
      </c>
      <c r="B44" s="111" t="s">
        <v>103</v>
      </c>
      <c r="C44" s="112" t="s">
        <v>66</v>
      </c>
      <c r="D44" s="10"/>
      <c r="E44" s="10">
        <f t="shared" si="11"/>
        <v>0</v>
      </c>
      <c r="F44" s="10"/>
      <c r="G44" s="10">
        <f t="shared" si="10"/>
        <v>0</v>
      </c>
      <c r="H44" s="10">
        <f t="shared" si="9"/>
        <v>0</v>
      </c>
      <c r="I44" s="10">
        <v>23482</v>
      </c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43900</v>
      </c>
      <c r="B45" s="114" t="s">
        <v>104</v>
      </c>
      <c r="C45" s="112" t="s">
        <v>66</v>
      </c>
      <c r="D45" s="10"/>
      <c r="E45" s="10">
        <f t="shared" si="11"/>
        <v>0</v>
      </c>
      <c r="F45" s="10"/>
      <c r="G45" s="10">
        <f t="shared" si="10"/>
        <v>0</v>
      </c>
      <c r="H45" s="10">
        <f t="shared" si="9"/>
        <v>0</v>
      </c>
      <c r="I45" s="10"/>
      <c r="J45" s="50"/>
      <c r="K45" s="11"/>
      <c r="L45" s="10">
        <v>48081.3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43909</v>
      </c>
      <c r="B46" s="111" t="s">
        <v>105</v>
      </c>
      <c r="C46" s="112" t="s">
        <v>66</v>
      </c>
      <c r="D46" s="10"/>
      <c r="E46" s="10">
        <f t="shared" si="11"/>
        <v>0</v>
      </c>
      <c r="F46" s="10"/>
      <c r="G46" s="10">
        <f t="shared" si="10"/>
        <v>0</v>
      </c>
      <c r="H46" s="10">
        <f t="shared" si="9"/>
        <v>0</v>
      </c>
      <c r="I46" s="10">
        <v>9592.08</v>
      </c>
      <c r="J46" s="50"/>
      <c r="K46" s="11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43934</v>
      </c>
      <c r="B47" s="111" t="s">
        <v>106</v>
      </c>
      <c r="C47" s="112" t="s">
        <v>66</v>
      </c>
      <c r="D47" s="10"/>
      <c r="E47" s="10">
        <f t="shared" si="11"/>
        <v>0</v>
      </c>
      <c r="F47" s="10"/>
      <c r="G47" s="10">
        <f t="shared" si="10"/>
        <v>0</v>
      </c>
      <c r="H47" s="10">
        <f t="shared" si="9"/>
        <v>0</v>
      </c>
      <c r="I47" s="10"/>
      <c r="J47" s="50"/>
      <c r="K47" s="11"/>
      <c r="L47" s="10">
        <v>57697.56</v>
      </c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43942</v>
      </c>
      <c r="B48" s="8" t="s">
        <v>107</v>
      </c>
      <c r="C48" s="112" t="s">
        <v>72</v>
      </c>
      <c r="D48" s="10"/>
      <c r="E48" s="10">
        <f t="shared" si="11"/>
        <v>0</v>
      </c>
      <c r="F48" s="10">
        <v>72121.95</v>
      </c>
      <c r="G48" s="10">
        <f t="shared" si="10"/>
        <v>0</v>
      </c>
      <c r="H48" s="10">
        <f t="shared" si="9"/>
        <v>0</v>
      </c>
      <c r="I48" s="10"/>
      <c r="J48" s="50" t="s">
        <v>85</v>
      </c>
      <c r="K48" s="11">
        <v>6861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43944</v>
      </c>
      <c r="B49" s="8" t="s">
        <v>108</v>
      </c>
      <c r="C49" s="112" t="s">
        <v>72</v>
      </c>
      <c r="D49" s="10"/>
      <c r="E49" s="10">
        <f t="shared" si="11"/>
        <v>0</v>
      </c>
      <c r="F49" s="10">
        <v>38465.040000000001</v>
      </c>
      <c r="G49" s="10">
        <f t="shared" si="10"/>
        <v>0</v>
      </c>
      <c r="H49" s="10">
        <f t="shared" si="9"/>
        <v>0</v>
      </c>
      <c r="I49" s="10"/>
      <c r="J49" s="50" t="s">
        <v>85</v>
      </c>
      <c r="K49" s="11">
        <v>6861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43941</v>
      </c>
      <c r="B50" s="111" t="s">
        <v>109</v>
      </c>
      <c r="C50" s="112" t="s">
        <v>66</v>
      </c>
      <c r="D50" s="10"/>
      <c r="E50" s="10">
        <f t="shared" si="11"/>
        <v>0</v>
      </c>
      <c r="F50" s="10"/>
      <c r="G50" s="10">
        <f t="shared" si="10"/>
        <v>0</v>
      </c>
      <c r="H50" s="10">
        <f t="shared" si="9"/>
        <v>0</v>
      </c>
      <c r="I50" s="10">
        <v>48081.3</v>
      </c>
      <c r="J50" s="50"/>
      <c r="K50" s="11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43964</v>
      </c>
      <c r="B51" s="123" t="s">
        <v>110</v>
      </c>
      <c r="C51" s="112" t="s">
        <v>66</v>
      </c>
      <c r="D51" s="10"/>
      <c r="E51" s="10">
        <f t="shared" si="11"/>
        <v>0</v>
      </c>
      <c r="F51" s="10"/>
      <c r="G51" s="10">
        <f t="shared" si="10"/>
        <v>0</v>
      </c>
      <c r="H51" s="10">
        <f t="shared" si="9"/>
        <v>0</v>
      </c>
      <c r="I51" s="10"/>
      <c r="J51" s="50"/>
      <c r="K51" s="11"/>
      <c r="L51" s="10">
        <v>110586.99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43979</v>
      </c>
      <c r="B52" s="8" t="s">
        <v>111</v>
      </c>
      <c r="C52" s="112" t="s">
        <v>72</v>
      </c>
      <c r="D52" s="10"/>
      <c r="E52" s="10">
        <f t="shared" si="11"/>
        <v>0</v>
      </c>
      <c r="F52" s="10">
        <v>48081.3</v>
      </c>
      <c r="G52" s="10">
        <f t="shared" ref="G52:G67" si="12">IF(J52&gt;0,0,F52)</f>
        <v>0</v>
      </c>
      <c r="H52" s="10">
        <f t="shared" ref="H52:H67" si="13">+D52</f>
        <v>0</v>
      </c>
      <c r="I52" s="10"/>
      <c r="J52" s="50" t="s">
        <v>85</v>
      </c>
      <c r="K52" s="11">
        <v>6861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43973</v>
      </c>
      <c r="B53" s="111" t="s">
        <v>112</v>
      </c>
      <c r="C53" s="112" t="s">
        <v>66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>
        <v>57697.56</v>
      </c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43994</v>
      </c>
      <c r="B54" s="111" t="s">
        <v>113</v>
      </c>
      <c r="C54" s="112" t="s">
        <v>66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>
        <v>48081.3</v>
      </c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>
        <v>43998</v>
      </c>
      <c r="B55" s="8" t="s">
        <v>114</v>
      </c>
      <c r="C55" s="112" t="s">
        <v>65</v>
      </c>
      <c r="D55" s="10"/>
      <c r="E55" s="10">
        <f t="shared" si="11"/>
        <v>0</v>
      </c>
      <c r="F55" s="10">
        <v>96162.6</v>
      </c>
      <c r="G55" s="10">
        <f t="shared" si="12"/>
        <v>0</v>
      </c>
      <c r="H55" s="10">
        <f t="shared" si="13"/>
        <v>0</v>
      </c>
      <c r="I55" s="10"/>
      <c r="J55" s="50" t="s">
        <v>85</v>
      </c>
      <c r="K55" s="11">
        <v>6861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>
        <v>44000</v>
      </c>
      <c r="B56" s="111" t="s">
        <v>115</v>
      </c>
      <c r="C56" s="112" t="s">
        <v>66</v>
      </c>
      <c r="D56" s="10"/>
      <c r="E56" s="10">
        <f t="shared" ref="E56:E71" si="14">+D56</f>
        <v>0</v>
      </c>
      <c r="F56" s="10"/>
      <c r="G56" s="10">
        <f t="shared" si="12"/>
        <v>0</v>
      </c>
      <c r="H56" s="10">
        <f t="shared" si="13"/>
        <v>0</v>
      </c>
      <c r="I56" s="116">
        <v>45729</v>
      </c>
      <c r="J56" s="50"/>
      <c r="K56" s="11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 t="s">
        <v>116</v>
      </c>
      <c r="B57" s="8" t="s">
        <v>117</v>
      </c>
      <c r="C57" s="112" t="s">
        <v>65</v>
      </c>
      <c r="D57" s="10"/>
      <c r="E57" s="10">
        <f t="shared" si="14"/>
        <v>0</v>
      </c>
      <c r="F57" s="10">
        <v>12020.33</v>
      </c>
      <c r="G57" s="10">
        <f t="shared" si="12"/>
        <v>0</v>
      </c>
      <c r="H57" s="10">
        <f t="shared" si="13"/>
        <v>0</v>
      </c>
      <c r="I57" s="10"/>
      <c r="J57" s="50" t="s">
        <v>85</v>
      </c>
      <c r="K57" s="11">
        <v>6861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 t="s">
        <v>116</v>
      </c>
      <c r="B58" s="111" t="s">
        <v>118</v>
      </c>
      <c r="C58" s="112" t="s">
        <v>66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>
        <v>108182.93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 t="s">
        <v>116</v>
      </c>
      <c r="B59" s="8" t="s">
        <v>119</v>
      </c>
      <c r="C59" s="112" t="s">
        <v>65</v>
      </c>
      <c r="D59" s="10"/>
      <c r="E59" s="10">
        <f t="shared" si="14"/>
        <v>0</v>
      </c>
      <c r="F59" s="10">
        <v>3000</v>
      </c>
      <c r="G59" s="10">
        <f t="shared" si="12"/>
        <v>0</v>
      </c>
      <c r="H59" s="10">
        <f t="shared" si="13"/>
        <v>0</v>
      </c>
      <c r="I59" s="10"/>
      <c r="J59" s="50" t="s">
        <v>101</v>
      </c>
      <c r="K59" s="11">
        <v>6849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 t="s">
        <v>116</v>
      </c>
      <c r="B60" s="8" t="s">
        <v>120</v>
      </c>
      <c r="C60" s="112" t="s">
        <v>65</v>
      </c>
      <c r="D60" s="10"/>
      <c r="E60" s="10">
        <f t="shared" si="14"/>
        <v>0</v>
      </c>
      <c r="F60" s="10">
        <f>770+110</f>
        <v>880</v>
      </c>
      <c r="G60" s="10">
        <f t="shared" si="12"/>
        <v>880</v>
      </c>
      <c r="H60" s="10">
        <f t="shared" si="13"/>
        <v>0</v>
      </c>
      <c r="I60" s="10"/>
      <c r="J60" s="50"/>
      <c r="K60" s="11">
        <v>6861</v>
      </c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>
        <v>44012</v>
      </c>
      <c r="B61" s="111" t="s">
        <v>121</v>
      </c>
      <c r="C61" s="112" t="s">
        <v>66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>
        <v>48081.3</v>
      </c>
      <c r="J61" s="50"/>
      <c r="K61" s="11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 t="s">
        <v>122</v>
      </c>
      <c r="B62" s="8" t="s">
        <v>74</v>
      </c>
      <c r="C62" s="112" t="s">
        <v>123</v>
      </c>
      <c r="D62" s="10">
        <v>957881</v>
      </c>
      <c r="E62" s="10">
        <f t="shared" si="14"/>
        <v>957881</v>
      </c>
      <c r="F62" s="10"/>
      <c r="G62" s="10">
        <f t="shared" si="12"/>
        <v>0</v>
      </c>
      <c r="H62" s="10">
        <f t="shared" si="13"/>
        <v>957881</v>
      </c>
      <c r="I62" s="10"/>
      <c r="J62" s="50"/>
      <c r="K62" s="11">
        <v>4761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 t="s">
        <v>116</v>
      </c>
      <c r="B63" s="111" t="s">
        <v>125</v>
      </c>
      <c r="C63" s="112" t="s">
        <v>66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>
        <f>3880-3880</f>
        <v>0</v>
      </c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 t="s">
        <v>116</v>
      </c>
      <c r="B64" s="111" t="s">
        <v>124</v>
      </c>
      <c r="C64" s="112" t="s">
        <v>66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>
        <v>3880</v>
      </c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3" t="s">
        <v>51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3" t="s">
        <v>51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47" t="s">
        <v>126</v>
      </c>
      <c r="B67" s="8"/>
      <c r="C67" s="53" t="s">
        <v>51</v>
      </c>
      <c r="D67" s="10"/>
      <c r="E67" s="10">
        <f t="shared" si="14"/>
        <v>0</v>
      </c>
      <c r="F67" s="10"/>
      <c r="G67" s="10">
        <f t="shared" si="12"/>
        <v>0</v>
      </c>
      <c r="H67" s="10">
        <f t="shared" si="13"/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>
        <v>44062</v>
      </c>
      <c r="B68" s="8" t="s">
        <v>127</v>
      </c>
      <c r="C68" s="112" t="s">
        <v>72</v>
      </c>
      <c r="D68" s="10"/>
      <c r="E68" s="10">
        <f t="shared" si="14"/>
        <v>0</v>
      </c>
      <c r="F68" s="10">
        <v>37742.82</v>
      </c>
      <c r="G68" s="10">
        <f t="shared" ref="G68:G83" si="15">IF(J68&gt;0,0,F68)</f>
        <v>0</v>
      </c>
      <c r="H68" s="10">
        <f t="shared" ref="H68:H83" si="16">+D68</f>
        <v>0</v>
      </c>
      <c r="I68" s="10"/>
      <c r="J68" s="50" t="s">
        <v>85</v>
      </c>
      <c r="K68" s="11">
        <v>6861</v>
      </c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>
        <v>44075</v>
      </c>
      <c r="B69" s="8" t="s">
        <v>128</v>
      </c>
      <c r="C69" s="112" t="s">
        <v>80</v>
      </c>
      <c r="D69" s="10"/>
      <c r="E69" s="10">
        <f t="shared" si="14"/>
        <v>0</v>
      </c>
      <c r="F69" s="10"/>
      <c r="G69" s="10">
        <v>8963548</v>
      </c>
      <c r="H69" s="10">
        <f t="shared" si="16"/>
        <v>0</v>
      </c>
      <c r="I69" s="10"/>
      <c r="J69" s="50" t="s">
        <v>88</v>
      </c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>
        <v>44043</v>
      </c>
      <c r="B70" s="111" t="s">
        <v>129</v>
      </c>
      <c r="C70" s="112" t="s">
        <v>66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>
        <v>108182.93</v>
      </c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>
        <v>44061</v>
      </c>
      <c r="B71" s="111" t="s">
        <v>130</v>
      </c>
      <c r="C71" s="112" t="s">
        <v>66</v>
      </c>
      <c r="D71" s="10"/>
      <c r="E71" s="10">
        <f t="shared" si="14"/>
        <v>0</v>
      </c>
      <c r="F71" s="10"/>
      <c r="G71" s="10">
        <f t="shared" si="15"/>
        <v>0</v>
      </c>
      <c r="H71" s="10">
        <f t="shared" si="16"/>
        <v>0</v>
      </c>
      <c r="I71" s="10">
        <v>3880</v>
      </c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>
        <v>44085</v>
      </c>
      <c r="B72" s="111" t="s">
        <v>133</v>
      </c>
      <c r="C72" s="112" t="s">
        <v>66</v>
      </c>
      <c r="D72" s="10"/>
      <c r="E72" s="10">
        <f t="shared" ref="E72:E87" si="17">+D72</f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>
        <v>37742.82</v>
      </c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>
        <v>44070</v>
      </c>
      <c r="B73" s="8" t="s">
        <v>131</v>
      </c>
      <c r="C73" s="112" t="s">
        <v>66</v>
      </c>
      <c r="D73" s="10"/>
      <c r="E73" s="10">
        <f t="shared" si="17"/>
        <v>0</v>
      </c>
      <c r="F73" s="10"/>
      <c r="G73" s="10">
        <v>80897</v>
      </c>
      <c r="H73" s="10">
        <f t="shared" si="16"/>
        <v>0</v>
      </c>
      <c r="I73" s="10"/>
      <c r="J73" s="50" t="s">
        <v>132</v>
      </c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>
        <v>44109</v>
      </c>
      <c r="B74" s="8" t="s">
        <v>134</v>
      </c>
      <c r="C74" s="112" t="s">
        <v>72</v>
      </c>
      <c r="D74" s="10"/>
      <c r="E74" s="10">
        <f t="shared" si="17"/>
        <v>0</v>
      </c>
      <c r="F74" s="10">
        <v>7212.19</v>
      </c>
      <c r="G74" s="10">
        <f t="shared" si="15"/>
        <v>0</v>
      </c>
      <c r="H74" s="10">
        <f t="shared" si="16"/>
        <v>0</v>
      </c>
      <c r="I74" s="10"/>
      <c r="J74" s="50" t="s">
        <v>85</v>
      </c>
      <c r="K74" s="11">
        <v>6861</v>
      </c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>
        <v>44118</v>
      </c>
      <c r="B75" s="111" t="s">
        <v>135</v>
      </c>
      <c r="C75" s="112" t="s">
        <v>66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>
        <v>7212.19</v>
      </c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>
        <v>44118</v>
      </c>
      <c r="B76" s="8" t="s">
        <v>136</v>
      </c>
      <c r="C76" s="112" t="s">
        <v>72</v>
      </c>
      <c r="D76" s="10"/>
      <c r="E76" s="10">
        <f t="shared" si="17"/>
        <v>0</v>
      </c>
      <c r="F76" s="10">
        <v>6731.38</v>
      </c>
      <c r="G76" s="10">
        <f t="shared" si="15"/>
        <v>0</v>
      </c>
      <c r="H76" s="10">
        <f t="shared" si="16"/>
        <v>0</v>
      </c>
      <c r="I76" s="10"/>
      <c r="J76" s="50" t="s">
        <v>85</v>
      </c>
      <c r="K76" s="11">
        <v>6861</v>
      </c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>
        <v>44119</v>
      </c>
      <c r="B77" s="8" t="s">
        <v>137</v>
      </c>
      <c r="C77" s="112" t="s">
        <v>72</v>
      </c>
      <c r="D77" s="10"/>
      <c r="E77" s="10">
        <f t="shared" si="17"/>
        <v>0</v>
      </c>
      <c r="F77" s="10">
        <v>10452.75</v>
      </c>
      <c r="G77" s="10">
        <f t="shared" si="15"/>
        <v>0</v>
      </c>
      <c r="H77" s="10">
        <f t="shared" si="16"/>
        <v>0</v>
      </c>
      <c r="I77" s="10"/>
      <c r="J77" s="50" t="s">
        <v>88</v>
      </c>
      <c r="K77" s="11">
        <v>6811</v>
      </c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>
        <v>1015</v>
      </c>
      <c r="B78" s="8" t="s">
        <v>138</v>
      </c>
      <c r="C78" s="112" t="s">
        <v>72</v>
      </c>
      <c r="D78" s="10"/>
      <c r="E78" s="10">
        <f t="shared" si="17"/>
        <v>0</v>
      </c>
      <c r="F78" s="10">
        <v>198602.25</v>
      </c>
      <c r="G78" s="10">
        <f t="shared" si="15"/>
        <v>0</v>
      </c>
      <c r="H78" s="10">
        <f t="shared" si="16"/>
        <v>0</v>
      </c>
      <c r="I78" s="10"/>
      <c r="J78" s="50" t="s">
        <v>88</v>
      </c>
      <c r="K78" s="11">
        <v>6811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>
        <v>44119</v>
      </c>
      <c r="B79" s="8" t="s">
        <v>139</v>
      </c>
      <c r="C79" s="112" t="s">
        <v>72</v>
      </c>
      <c r="D79" s="10"/>
      <c r="E79" s="10">
        <f t="shared" si="17"/>
        <v>0</v>
      </c>
      <c r="F79" s="10">
        <v>7111.2</v>
      </c>
      <c r="G79" s="10">
        <f t="shared" si="15"/>
        <v>0</v>
      </c>
      <c r="H79" s="10">
        <f t="shared" si="16"/>
        <v>0</v>
      </c>
      <c r="I79" s="10"/>
      <c r="J79" s="50" t="s">
        <v>88</v>
      </c>
      <c r="K79" s="11">
        <v>6811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>
        <v>44119</v>
      </c>
      <c r="B80" s="8" t="s">
        <v>140</v>
      </c>
      <c r="C80" s="112" t="s">
        <v>72</v>
      </c>
      <c r="D80" s="10"/>
      <c r="E80" s="10">
        <f t="shared" si="17"/>
        <v>0</v>
      </c>
      <c r="F80" s="10">
        <v>135112.85</v>
      </c>
      <c r="G80" s="10">
        <f t="shared" si="15"/>
        <v>0</v>
      </c>
      <c r="H80" s="10">
        <f t="shared" si="16"/>
        <v>0</v>
      </c>
      <c r="I80" s="10"/>
      <c r="J80" s="50" t="s">
        <v>88</v>
      </c>
      <c r="K80" s="11">
        <v>6811</v>
      </c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>
        <v>44127</v>
      </c>
      <c r="B81" s="8" t="s">
        <v>141</v>
      </c>
      <c r="C81" s="112" t="s">
        <v>72</v>
      </c>
      <c r="D81" s="10"/>
      <c r="E81" s="10">
        <f t="shared" si="17"/>
        <v>0</v>
      </c>
      <c r="F81" s="10">
        <v>1500</v>
      </c>
      <c r="G81" s="10">
        <f t="shared" si="15"/>
        <v>1500</v>
      </c>
      <c r="H81" s="10">
        <f t="shared" si="16"/>
        <v>0</v>
      </c>
      <c r="I81" s="10"/>
      <c r="J81" s="50"/>
      <c r="K81" s="11">
        <v>6811</v>
      </c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>
        <v>44127</v>
      </c>
      <c r="B82" s="8" t="s">
        <v>142</v>
      </c>
      <c r="C82" s="112" t="s">
        <v>72</v>
      </c>
      <c r="D82" s="10"/>
      <c r="E82" s="10">
        <f t="shared" si="17"/>
        <v>0</v>
      </c>
      <c r="F82" s="10">
        <v>530.5</v>
      </c>
      <c r="G82" s="10">
        <f t="shared" si="15"/>
        <v>0</v>
      </c>
      <c r="H82" s="10">
        <f t="shared" si="16"/>
        <v>0</v>
      </c>
      <c r="I82" s="10"/>
      <c r="J82" s="50" t="s">
        <v>91</v>
      </c>
      <c r="K82" s="11">
        <v>6811</v>
      </c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>
        <v>44141</v>
      </c>
      <c r="B83" s="8" t="s">
        <v>143</v>
      </c>
      <c r="C83" s="112" t="s">
        <v>72</v>
      </c>
      <c r="D83" s="10"/>
      <c r="E83" s="10">
        <f t="shared" si="17"/>
        <v>0</v>
      </c>
      <c r="F83" s="10">
        <v>824.23</v>
      </c>
      <c r="G83" s="10">
        <f t="shared" si="15"/>
        <v>0</v>
      </c>
      <c r="H83" s="10">
        <f t="shared" si="16"/>
        <v>0</v>
      </c>
      <c r="I83" s="10"/>
      <c r="J83" s="50" t="s">
        <v>132</v>
      </c>
      <c r="K83" s="11">
        <v>6873</v>
      </c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>
        <v>44154</v>
      </c>
      <c r="B84" s="8" t="s">
        <v>144</v>
      </c>
      <c r="C84" s="112" t="s">
        <v>72</v>
      </c>
      <c r="D84" s="10"/>
      <c r="E84" s="10">
        <f t="shared" si="17"/>
        <v>0</v>
      </c>
      <c r="F84" s="10">
        <v>5769.76</v>
      </c>
      <c r="G84" s="10">
        <f t="shared" ref="G84:G101" si="18">IF(J84&gt;0,0,F84)</f>
        <v>0</v>
      </c>
      <c r="H84" s="10">
        <f t="shared" ref="H84:H99" si="19">+D84</f>
        <v>0</v>
      </c>
      <c r="I84" s="10"/>
      <c r="J84" s="50" t="s">
        <v>85</v>
      </c>
      <c r="K84" s="11">
        <v>6861</v>
      </c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>
        <v>44155</v>
      </c>
      <c r="B85" s="111" t="s">
        <v>145</v>
      </c>
      <c r="C85" s="112" t="s">
        <v>66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>
        <v>366634.92</v>
      </c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>
        <v>44162</v>
      </c>
      <c r="B86" s="8" t="s">
        <v>146</v>
      </c>
      <c r="C86" s="112" t="s">
        <v>72</v>
      </c>
      <c r="D86" s="10"/>
      <c r="E86" s="10">
        <f t="shared" si="17"/>
        <v>0</v>
      </c>
      <c r="F86" s="10">
        <v>40838.99</v>
      </c>
      <c r="G86" s="10">
        <f t="shared" si="18"/>
        <v>0</v>
      </c>
      <c r="H86" s="10">
        <f t="shared" si="19"/>
        <v>0</v>
      </c>
      <c r="I86" s="10"/>
      <c r="J86" s="50" t="s">
        <v>88</v>
      </c>
      <c r="K86" s="11">
        <v>6811</v>
      </c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>
        <v>44162</v>
      </c>
      <c r="B87" s="8" t="s">
        <v>147</v>
      </c>
      <c r="C87" s="112" t="s">
        <v>72</v>
      </c>
      <c r="D87" s="10"/>
      <c r="E87" s="10">
        <f t="shared" si="17"/>
        <v>0</v>
      </c>
      <c r="F87" s="10">
        <v>775940.86</v>
      </c>
      <c r="G87" s="10">
        <f t="shared" si="18"/>
        <v>0</v>
      </c>
      <c r="H87" s="10">
        <f t="shared" si="19"/>
        <v>0</v>
      </c>
      <c r="I87" s="10"/>
      <c r="J87" s="50" t="s">
        <v>88</v>
      </c>
      <c r="K87" s="11">
        <v>6811</v>
      </c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>
        <v>44153</v>
      </c>
      <c r="B88" s="111" t="s">
        <v>148</v>
      </c>
      <c r="C88" s="112" t="s">
        <v>66</v>
      </c>
      <c r="D88" s="10"/>
      <c r="E88" s="10">
        <f t="shared" ref="E88:E103" si="20">+D88</f>
        <v>0</v>
      </c>
      <c r="F88" s="10"/>
      <c r="G88" s="10">
        <f t="shared" si="18"/>
        <v>0</v>
      </c>
      <c r="H88" s="10">
        <f t="shared" si="19"/>
        <v>0</v>
      </c>
      <c r="I88" s="10">
        <v>7212.19</v>
      </c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>
        <v>44127</v>
      </c>
      <c r="B89" s="111" t="s">
        <v>149</v>
      </c>
      <c r="C89" s="112" t="s">
        <v>66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>
        <v>37742.82</v>
      </c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>
        <v>44167</v>
      </c>
      <c r="B90" s="8" t="s">
        <v>150</v>
      </c>
      <c r="C90" s="112" t="s">
        <v>72</v>
      </c>
      <c r="D90" s="10"/>
      <c r="E90" s="10">
        <f t="shared" si="20"/>
        <v>0</v>
      </c>
      <c r="F90" s="10">
        <v>10000</v>
      </c>
      <c r="G90" s="10">
        <f t="shared" si="18"/>
        <v>0</v>
      </c>
      <c r="H90" s="10">
        <f t="shared" si="19"/>
        <v>0</v>
      </c>
      <c r="I90" s="10"/>
      <c r="J90" s="50" t="s">
        <v>101</v>
      </c>
      <c r="K90" s="11">
        <v>6849</v>
      </c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>
        <v>44179</v>
      </c>
      <c r="B91" s="111" t="s">
        <v>151</v>
      </c>
      <c r="C91" s="112" t="s">
        <v>66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>
        <v>826779.85</v>
      </c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>
        <v>44183</v>
      </c>
      <c r="B92" s="8" t="s">
        <v>152</v>
      </c>
      <c r="C92" s="112" t="s">
        <v>80</v>
      </c>
      <c r="D92" s="10"/>
      <c r="E92" s="10">
        <f t="shared" si="20"/>
        <v>0</v>
      </c>
      <c r="F92" s="10"/>
      <c r="G92" s="10">
        <v>4875</v>
      </c>
      <c r="H92" s="10">
        <f t="shared" si="19"/>
        <v>0</v>
      </c>
      <c r="I92" s="10"/>
      <c r="J92" s="50" t="s">
        <v>85</v>
      </c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>
        <v>44183</v>
      </c>
      <c r="B93" s="8" t="s">
        <v>153</v>
      </c>
      <c r="C93" s="112" t="s">
        <v>72</v>
      </c>
      <c r="D93" s="10"/>
      <c r="E93" s="10">
        <f t="shared" si="20"/>
        <v>0</v>
      </c>
      <c r="F93" s="10">
        <v>23177.69</v>
      </c>
      <c r="G93" s="10">
        <f t="shared" si="18"/>
        <v>0</v>
      </c>
      <c r="H93" s="10">
        <f t="shared" si="19"/>
        <v>0</v>
      </c>
      <c r="I93" s="10"/>
      <c r="J93" s="50" t="s">
        <v>88</v>
      </c>
      <c r="K93" s="11">
        <v>6811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>
        <v>44183</v>
      </c>
      <c r="B94" s="8" t="s">
        <v>154</v>
      </c>
      <c r="C94" s="112" t="s">
        <v>72</v>
      </c>
      <c r="D94" s="10"/>
      <c r="E94" s="10">
        <f t="shared" si="20"/>
        <v>0</v>
      </c>
      <c r="F94" s="10">
        <v>440376.02</v>
      </c>
      <c r="G94" s="10">
        <f t="shared" si="18"/>
        <v>0</v>
      </c>
      <c r="H94" s="10">
        <f t="shared" si="19"/>
        <v>0</v>
      </c>
      <c r="I94" s="10"/>
      <c r="J94" s="50" t="s">
        <v>88</v>
      </c>
      <c r="K94" s="11">
        <v>6811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>
        <v>44187</v>
      </c>
      <c r="B95" s="8" t="s">
        <v>155</v>
      </c>
      <c r="C95" s="112" t="s">
        <v>72</v>
      </c>
      <c r="D95" s="10"/>
      <c r="E95" s="10">
        <f t="shared" si="20"/>
        <v>0</v>
      </c>
      <c r="F95" s="10">
        <v>9239.75</v>
      </c>
      <c r="G95" s="10">
        <f t="shared" si="18"/>
        <v>0</v>
      </c>
      <c r="H95" s="10">
        <f t="shared" si="19"/>
        <v>0</v>
      </c>
      <c r="I95" s="10"/>
      <c r="J95" s="50" t="s">
        <v>85</v>
      </c>
      <c r="K95" s="11">
        <v>6861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>
        <v>44187</v>
      </c>
      <c r="B96" s="8" t="s">
        <v>156</v>
      </c>
      <c r="C96" s="112" t="s">
        <v>72</v>
      </c>
      <c r="D96" s="10"/>
      <c r="E96" s="10">
        <f t="shared" si="20"/>
        <v>0</v>
      </c>
      <c r="F96" s="10">
        <v>39125.74</v>
      </c>
      <c r="G96" s="10">
        <f t="shared" si="18"/>
        <v>0</v>
      </c>
      <c r="H96" s="10">
        <f t="shared" si="19"/>
        <v>0</v>
      </c>
      <c r="I96" s="10"/>
      <c r="J96" s="50" t="s">
        <v>91</v>
      </c>
      <c r="K96" s="11">
        <v>6811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>
        <v>44195</v>
      </c>
      <c r="B97" s="111" t="s">
        <v>157</v>
      </c>
      <c r="C97" s="112" t="s">
        <v>66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>
        <v>366634.92</v>
      </c>
      <c r="J97" s="50"/>
      <c r="K97" s="11">
        <v>4760</v>
      </c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>
        <v>44211</v>
      </c>
      <c r="B98" s="111" t="s">
        <v>162</v>
      </c>
      <c r="C98" s="112" t="s">
        <v>66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>
        <v>511919.2</v>
      </c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>
        <v>44208</v>
      </c>
      <c r="B99" s="8" t="s">
        <v>158</v>
      </c>
      <c r="C99" s="112" t="s">
        <v>72</v>
      </c>
      <c r="D99" s="10"/>
      <c r="E99" s="10">
        <f t="shared" si="20"/>
        <v>0</v>
      </c>
      <c r="F99" s="10">
        <v>5769.76</v>
      </c>
      <c r="G99" s="10">
        <f t="shared" si="18"/>
        <v>0</v>
      </c>
      <c r="H99" s="10">
        <f t="shared" si="19"/>
        <v>0</v>
      </c>
      <c r="I99" s="10"/>
      <c r="J99" s="50" t="s">
        <v>85</v>
      </c>
      <c r="K99" s="11">
        <v>6861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>
        <v>44209</v>
      </c>
      <c r="B100" s="8" t="s">
        <v>159</v>
      </c>
      <c r="C100" s="112" t="s">
        <v>80</v>
      </c>
      <c r="D100" s="10"/>
      <c r="E100" s="10">
        <f t="shared" si="20"/>
        <v>0</v>
      </c>
      <c r="F100" s="10"/>
      <c r="G100" s="10">
        <v>866.44</v>
      </c>
      <c r="H100" s="10">
        <f t="shared" ref="H100:H115" si="21">+D100</f>
        <v>0</v>
      </c>
      <c r="I100" s="10"/>
      <c r="J100" s="50" t="s">
        <v>88</v>
      </c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>
        <v>44211</v>
      </c>
      <c r="B101" s="8" t="s">
        <v>160</v>
      </c>
      <c r="C101" s="112" t="s">
        <v>72</v>
      </c>
      <c r="D101" s="10"/>
      <c r="E101" s="10">
        <f t="shared" si="20"/>
        <v>0</v>
      </c>
      <c r="F101" s="10">
        <v>429618.5</v>
      </c>
      <c r="G101" s="10">
        <f t="shared" si="18"/>
        <v>0</v>
      </c>
      <c r="H101" s="10">
        <f t="shared" si="21"/>
        <v>0</v>
      </c>
      <c r="I101" s="10"/>
      <c r="J101" s="50" t="s">
        <v>88</v>
      </c>
      <c r="K101" s="11">
        <v>6811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>
        <v>44211</v>
      </c>
      <c r="B102" s="8" t="s">
        <v>161</v>
      </c>
      <c r="C102" s="112" t="s">
        <v>72</v>
      </c>
      <c r="D102" s="10"/>
      <c r="E102" s="10">
        <f t="shared" si="20"/>
        <v>0</v>
      </c>
      <c r="F102" s="10">
        <v>22611.5</v>
      </c>
      <c r="G102" s="10">
        <f t="shared" ref="G102:G115" si="22">IF(J102&gt;0,0,F102)</f>
        <v>0</v>
      </c>
      <c r="H102" s="10">
        <f t="shared" si="21"/>
        <v>0</v>
      </c>
      <c r="I102" s="10"/>
      <c r="J102" s="50" t="s">
        <v>88</v>
      </c>
      <c r="K102" s="11">
        <v>6811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>
        <v>44212</v>
      </c>
      <c r="B103" s="8" t="s">
        <v>163</v>
      </c>
      <c r="C103" s="112" t="s">
        <v>72</v>
      </c>
      <c r="D103" s="10"/>
      <c r="E103" s="10">
        <f t="shared" si="20"/>
        <v>0</v>
      </c>
      <c r="F103" s="10">
        <v>13000</v>
      </c>
      <c r="G103" s="10">
        <f t="shared" si="22"/>
        <v>0</v>
      </c>
      <c r="H103" s="10">
        <f t="shared" si="21"/>
        <v>0</v>
      </c>
      <c r="I103" s="10"/>
      <c r="J103" s="50" t="s">
        <v>101</v>
      </c>
      <c r="K103" s="11">
        <v>6849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>
        <v>44212</v>
      </c>
      <c r="B104" s="8" t="s">
        <v>164</v>
      </c>
      <c r="C104" s="112" t="s">
        <v>72</v>
      </c>
      <c r="D104" s="10"/>
      <c r="E104" s="10">
        <f t="shared" ref="E104:E120" si="23">+D104</f>
        <v>0</v>
      </c>
      <c r="F104" s="10">
        <v>1000</v>
      </c>
      <c r="G104" s="10">
        <f t="shared" si="22"/>
        <v>0</v>
      </c>
      <c r="H104" s="10">
        <f t="shared" si="21"/>
        <v>0</v>
      </c>
      <c r="I104" s="10"/>
      <c r="J104" s="50" t="s">
        <v>101</v>
      </c>
      <c r="K104" s="11">
        <v>6849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>
        <v>44218</v>
      </c>
      <c r="B105" s="8" t="s">
        <v>165</v>
      </c>
      <c r="C105" s="112" t="s">
        <v>72</v>
      </c>
      <c r="D105" s="10"/>
      <c r="E105" s="10">
        <f t="shared" si="23"/>
        <v>0</v>
      </c>
      <c r="F105" s="10">
        <v>5340.1</v>
      </c>
      <c r="G105" s="10">
        <f t="shared" si="22"/>
        <v>0</v>
      </c>
      <c r="H105" s="10">
        <f t="shared" si="21"/>
        <v>0</v>
      </c>
      <c r="I105" s="10"/>
      <c r="J105" s="50" t="s">
        <v>132</v>
      </c>
      <c r="K105" s="11">
        <v>6873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>
        <v>44222</v>
      </c>
      <c r="B106" s="8" t="s">
        <v>166</v>
      </c>
      <c r="C106" s="112" t="s">
        <v>72</v>
      </c>
      <c r="D106" s="10"/>
      <c r="E106" s="10">
        <f t="shared" si="23"/>
        <v>0</v>
      </c>
      <c r="F106" s="10">
        <v>1303.0999999999999</v>
      </c>
      <c r="G106" s="10">
        <f t="shared" si="22"/>
        <v>1303.0999999999999</v>
      </c>
      <c r="H106" s="10">
        <f t="shared" si="21"/>
        <v>0</v>
      </c>
      <c r="I106" s="10"/>
      <c r="J106" s="50"/>
      <c r="K106" s="11">
        <v>6861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>
        <v>44224</v>
      </c>
      <c r="B107" s="111" t="s">
        <v>167</v>
      </c>
      <c r="C107" s="112" t="s">
        <v>66</v>
      </c>
      <c r="D107" s="10"/>
      <c r="E107" s="10">
        <f t="shared" si="23"/>
        <v>0</v>
      </c>
      <c r="F107" s="10"/>
      <c r="G107" s="10">
        <f t="shared" si="22"/>
        <v>0</v>
      </c>
      <c r="H107" s="10">
        <f t="shared" si="21"/>
        <v>0</v>
      </c>
      <c r="I107" s="10">
        <v>826779.85</v>
      </c>
      <c r="J107" s="50"/>
      <c r="K107" s="11">
        <v>4760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>
        <v>44238</v>
      </c>
      <c r="B108" s="111" t="s">
        <v>168</v>
      </c>
      <c r="C108" s="112" t="s">
        <v>66</v>
      </c>
      <c r="D108" s="10"/>
      <c r="E108" s="10">
        <f t="shared" si="23"/>
        <v>0</v>
      </c>
      <c r="F108" s="10"/>
      <c r="G108" s="10">
        <f t="shared" si="22"/>
        <v>0</v>
      </c>
      <c r="H108" s="10">
        <f t="shared" si="21"/>
        <v>0</v>
      </c>
      <c r="I108" s="10"/>
      <c r="J108" s="50"/>
      <c r="K108" s="11"/>
      <c r="L108" s="10">
        <v>478642.96</v>
      </c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>
        <v>44245</v>
      </c>
      <c r="B109" s="8" t="s">
        <v>169</v>
      </c>
      <c r="C109" s="112" t="s">
        <v>72</v>
      </c>
      <c r="D109" s="10"/>
      <c r="E109" s="10">
        <f t="shared" si="23"/>
        <v>0</v>
      </c>
      <c r="F109" s="10">
        <v>10644.76</v>
      </c>
      <c r="G109" s="10">
        <f t="shared" si="22"/>
        <v>0</v>
      </c>
      <c r="H109" s="10">
        <f t="shared" si="21"/>
        <v>0</v>
      </c>
      <c r="I109" s="10"/>
      <c r="J109" s="50" t="s">
        <v>85</v>
      </c>
      <c r="K109" s="11">
        <v>6861</v>
      </c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>
        <v>44245</v>
      </c>
      <c r="B110" s="8" t="s">
        <v>170</v>
      </c>
      <c r="C110" s="112" t="s">
        <v>72</v>
      </c>
      <c r="D110" s="10"/>
      <c r="E110" s="10">
        <f t="shared" si="23"/>
        <v>0</v>
      </c>
      <c r="F110" s="117">
        <v>11983.1</v>
      </c>
      <c r="G110" s="10">
        <f t="shared" si="22"/>
        <v>0</v>
      </c>
      <c r="H110" s="10">
        <f t="shared" si="21"/>
        <v>0</v>
      </c>
      <c r="I110" s="10"/>
      <c r="J110" s="50" t="s">
        <v>171</v>
      </c>
      <c r="K110" s="11">
        <v>6861</v>
      </c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>
        <v>44238</v>
      </c>
      <c r="B111" s="8" t="s">
        <v>172</v>
      </c>
      <c r="C111" s="112" t="s">
        <v>72</v>
      </c>
      <c r="D111" s="10"/>
      <c r="E111" s="10">
        <f t="shared" si="23"/>
        <v>0</v>
      </c>
      <c r="F111" s="10">
        <v>246927</v>
      </c>
      <c r="G111" s="10">
        <f t="shared" si="22"/>
        <v>0</v>
      </c>
      <c r="H111" s="10">
        <f t="shared" si="21"/>
        <v>0</v>
      </c>
      <c r="I111" s="10"/>
      <c r="J111" s="50" t="s">
        <v>88</v>
      </c>
      <c r="K111" s="11">
        <v>6811</v>
      </c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>
        <v>44238</v>
      </c>
      <c r="B112" s="8" t="s">
        <v>173</v>
      </c>
      <c r="C112" s="112" t="s">
        <v>72</v>
      </c>
      <c r="D112" s="10"/>
      <c r="E112" s="10">
        <f t="shared" si="23"/>
        <v>0</v>
      </c>
      <c r="F112" s="10">
        <v>12996.16</v>
      </c>
      <c r="G112" s="10">
        <f t="shared" si="22"/>
        <v>0</v>
      </c>
      <c r="H112" s="10">
        <f t="shared" si="21"/>
        <v>0</v>
      </c>
      <c r="I112" s="10"/>
      <c r="J112" s="50" t="s">
        <v>88</v>
      </c>
      <c r="K112" s="11">
        <v>6811</v>
      </c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>
        <v>44249</v>
      </c>
      <c r="B113" s="8" t="s">
        <v>174</v>
      </c>
      <c r="C113" s="112" t="s">
        <v>72</v>
      </c>
      <c r="D113" s="10"/>
      <c r="E113" s="10">
        <f t="shared" si="23"/>
        <v>0</v>
      </c>
      <c r="F113" s="10">
        <v>36291.74</v>
      </c>
      <c r="G113" s="10">
        <f t="shared" si="22"/>
        <v>0</v>
      </c>
      <c r="H113" s="10">
        <f t="shared" si="21"/>
        <v>0</v>
      </c>
      <c r="I113" s="10"/>
      <c r="J113" s="50" t="s">
        <v>91</v>
      </c>
      <c r="K113" s="11">
        <v>6811</v>
      </c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>
        <v>44265</v>
      </c>
      <c r="B114" s="8" t="s">
        <v>175</v>
      </c>
      <c r="C114" s="112" t="s">
        <v>72</v>
      </c>
      <c r="D114" s="10"/>
      <c r="E114" s="10">
        <f t="shared" si="23"/>
        <v>0</v>
      </c>
      <c r="F114" s="10">
        <v>5000</v>
      </c>
      <c r="G114" s="10">
        <f t="shared" si="22"/>
        <v>0</v>
      </c>
      <c r="H114" s="10">
        <f t="shared" si="21"/>
        <v>0</v>
      </c>
      <c r="I114" s="10"/>
      <c r="J114" s="50" t="s">
        <v>101</v>
      </c>
      <c r="K114" s="11">
        <v>6849</v>
      </c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>
        <v>44267</v>
      </c>
      <c r="B115" s="8" t="s">
        <v>176</v>
      </c>
      <c r="C115" s="112" t="s">
        <v>72</v>
      </c>
      <c r="D115" s="10"/>
      <c r="E115" s="10">
        <f t="shared" si="23"/>
        <v>0</v>
      </c>
      <c r="F115" s="10">
        <v>444562.57</v>
      </c>
      <c r="G115" s="10">
        <f t="shared" si="22"/>
        <v>0</v>
      </c>
      <c r="H115" s="10">
        <f t="shared" si="21"/>
        <v>0</v>
      </c>
      <c r="I115" s="10"/>
      <c r="J115" s="50" t="s">
        <v>88</v>
      </c>
      <c r="K115" s="11">
        <v>6811</v>
      </c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>
        <v>44267</v>
      </c>
      <c r="B116" s="8" t="s">
        <v>177</v>
      </c>
      <c r="C116" s="112" t="s">
        <v>72</v>
      </c>
      <c r="D116" s="10"/>
      <c r="E116" s="10">
        <f t="shared" si="23"/>
        <v>0</v>
      </c>
      <c r="F116" s="10">
        <v>23398.03</v>
      </c>
      <c r="G116" s="10">
        <f t="shared" ref="G116:G132" si="24">IF(J116&gt;0,0,F116)</f>
        <v>0</v>
      </c>
      <c r="H116" s="10">
        <f t="shared" ref="H116:H132" si="25">+D116</f>
        <v>0</v>
      </c>
      <c r="I116" s="10"/>
      <c r="J116" s="50" t="s">
        <v>88</v>
      </c>
      <c r="K116" s="11">
        <v>6811</v>
      </c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>
        <v>44256</v>
      </c>
      <c r="B117" s="8" t="s">
        <v>182</v>
      </c>
      <c r="C117" s="112" t="s">
        <v>72</v>
      </c>
      <c r="D117" s="10"/>
      <c r="E117" s="10">
        <f>+D117</f>
        <v>0</v>
      </c>
      <c r="F117" s="117">
        <v>-11983.1</v>
      </c>
      <c r="G117" s="10">
        <f>IF(J117&gt;0,0,F117)</f>
        <v>0</v>
      </c>
      <c r="H117" s="10">
        <f>+D117</f>
        <v>0</v>
      </c>
      <c r="I117" s="10"/>
      <c r="J117" s="50" t="s">
        <v>171</v>
      </c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>
        <v>44271</v>
      </c>
      <c r="B118" s="111" t="s">
        <v>183</v>
      </c>
      <c r="C118" s="112" t="s">
        <v>66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>
        <v>779820.26</v>
      </c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>
        <v>44273</v>
      </c>
      <c r="B119" s="8" t="s">
        <v>178</v>
      </c>
      <c r="C119" s="112" t="s">
        <v>72</v>
      </c>
      <c r="D119" s="10"/>
      <c r="E119" s="10">
        <f t="shared" si="23"/>
        <v>0</v>
      </c>
      <c r="F119" s="10">
        <v>5769.75</v>
      </c>
      <c r="G119" s="10">
        <f t="shared" si="24"/>
        <v>0</v>
      </c>
      <c r="H119" s="10">
        <f t="shared" si="25"/>
        <v>0</v>
      </c>
      <c r="I119" s="10"/>
      <c r="J119" s="50" t="s">
        <v>85</v>
      </c>
      <c r="K119" s="11">
        <v>6861</v>
      </c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>
        <v>44274</v>
      </c>
      <c r="B120" s="111" t="s">
        <v>179</v>
      </c>
      <c r="C120" s="112" t="s">
        <v>66</v>
      </c>
      <c r="D120" s="10"/>
      <c r="E120" s="10">
        <f t="shared" si="23"/>
        <v>0</v>
      </c>
      <c r="F120" s="10"/>
      <c r="G120" s="10">
        <f t="shared" si="24"/>
        <v>0</v>
      </c>
      <c r="H120" s="10">
        <f t="shared" si="25"/>
        <v>0</v>
      </c>
      <c r="I120" s="10">
        <v>478642.96</v>
      </c>
      <c r="J120" s="50"/>
      <c r="K120" s="11">
        <v>4760</v>
      </c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>
        <v>44265</v>
      </c>
      <c r="B121" s="111" t="s">
        <v>180</v>
      </c>
      <c r="C121" s="112" t="s">
        <v>66</v>
      </c>
      <c r="D121" s="10"/>
      <c r="E121" s="10">
        <f t="shared" ref="E121:E136" si="26">+D121</f>
        <v>0</v>
      </c>
      <c r="F121" s="10"/>
      <c r="G121" s="10">
        <f t="shared" si="24"/>
        <v>0</v>
      </c>
      <c r="H121" s="10">
        <f t="shared" si="25"/>
        <v>0</v>
      </c>
      <c r="I121" s="10">
        <v>511919.2</v>
      </c>
      <c r="J121" s="50"/>
      <c r="K121" s="11">
        <v>4760</v>
      </c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>
        <v>44274</v>
      </c>
      <c r="B122" s="8" t="s">
        <v>181</v>
      </c>
      <c r="C122" s="112" t="s">
        <v>72</v>
      </c>
      <c r="D122" s="10"/>
      <c r="E122" s="10">
        <f t="shared" si="26"/>
        <v>0</v>
      </c>
      <c r="F122" s="10">
        <v>14576.87</v>
      </c>
      <c r="G122" s="10">
        <f t="shared" si="24"/>
        <v>0</v>
      </c>
      <c r="H122" s="10">
        <f t="shared" si="25"/>
        <v>0</v>
      </c>
      <c r="I122" s="10"/>
      <c r="J122" s="50" t="s">
        <v>91</v>
      </c>
      <c r="K122" s="11">
        <v>6811</v>
      </c>
      <c r="L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>
        <v>44302</v>
      </c>
      <c r="B123" s="87" t="s">
        <v>185</v>
      </c>
      <c r="C123" s="112" t="s">
        <v>66</v>
      </c>
      <c r="E123" s="10">
        <f t="shared" si="26"/>
        <v>0</v>
      </c>
      <c r="G123" s="10">
        <f t="shared" si="24"/>
        <v>0</v>
      </c>
      <c r="H123" s="10">
        <f t="shared" si="25"/>
        <v>0</v>
      </c>
      <c r="L123" s="12">
        <v>20346.62</v>
      </c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>
        <v>44302</v>
      </c>
      <c r="B124" s="8" t="s">
        <v>184</v>
      </c>
      <c r="C124" s="112" t="s">
        <v>80</v>
      </c>
      <c r="D124" s="10"/>
      <c r="E124" s="10">
        <f t="shared" si="26"/>
        <v>0</v>
      </c>
      <c r="F124" s="10"/>
      <c r="G124" s="10">
        <v>16537.14</v>
      </c>
      <c r="H124" s="10">
        <f t="shared" si="25"/>
        <v>0</v>
      </c>
      <c r="I124" s="10"/>
      <c r="J124" s="50" t="s">
        <v>88</v>
      </c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>
        <v>44308</v>
      </c>
      <c r="B125" s="8" t="s">
        <v>186</v>
      </c>
      <c r="C125" s="112" t="s">
        <v>72</v>
      </c>
      <c r="D125" s="10"/>
      <c r="E125" s="10">
        <f t="shared" si="26"/>
        <v>0</v>
      </c>
      <c r="F125" s="10">
        <v>42799.73</v>
      </c>
      <c r="G125" s="10">
        <f t="shared" si="24"/>
        <v>0</v>
      </c>
      <c r="H125" s="10">
        <f t="shared" si="25"/>
        <v>0</v>
      </c>
      <c r="I125" s="10"/>
      <c r="J125" s="50" t="s">
        <v>88</v>
      </c>
      <c r="K125" s="11">
        <v>6811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>
        <v>44308</v>
      </c>
      <c r="B126" s="8" t="s">
        <v>187</v>
      </c>
      <c r="C126" s="112" t="s">
        <v>72</v>
      </c>
      <c r="D126" s="10"/>
      <c r="E126" s="10">
        <f t="shared" si="26"/>
        <v>0</v>
      </c>
      <c r="F126" s="10">
        <v>813194.96</v>
      </c>
      <c r="G126" s="10">
        <f t="shared" si="24"/>
        <v>0</v>
      </c>
      <c r="H126" s="10">
        <f t="shared" si="25"/>
        <v>0</v>
      </c>
      <c r="I126" s="10"/>
      <c r="J126" s="50" t="s">
        <v>88</v>
      </c>
      <c r="K126" s="11">
        <v>6811</v>
      </c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>
        <v>44307</v>
      </c>
      <c r="B127" s="8" t="s">
        <v>188</v>
      </c>
      <c r="C127" s="112" t="s">
        <v>72</v>
      </c>
      <c r="D127" s="10"/>
      <c r="E127" s="10">
        <f t="shared" si="26"/>
        <v>0</v>
      </c>
      <c r="F127" s="10">
        <v>5769.76</v>
      </c>
      <c r="G127" s="10">
        <f t="shared" si="24"/>
        <v>0</v>
      </c>
      <c r="H127" s="10">
        <f t="shared" si="25"/>
        <v>0</v>
      </c>
      <c r="I127" s="10"/>
      <c r="J127" s="50" t="s">
        <v>85</v>
      </c>
      <c r="K127" s="11">
        <v>6861</v>
      </c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>
        <v>44314</v>
      </c>
      <c r="B128" s="111" t="s">
        <v>189</v>
      </c>
      <c r="C128" s="112" t="s">
        <v>66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>
        <v>779820.26</v>
      </c>
      <c r="J128" s="50"/>
      <c r="K128" s="11">
        <v>4760</v>
      </c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>
        <v>44329</v>
      </c>
      <c r="B129" s="8" t="s">
        <v>190</v>
      </c>
      <c r="C129" s="112" t="s">
        <v>72</v>
      </c>
      <c r="D129" s="10"/>
      <c r="E129" s="10">
        <f t="shared" si="26"/>
        <v>0</v>
      </c>
      <c r="F129" s="10">
        <v>3401.44</v>
      </c>
      <c r="G129" s="10">
        <f t="shared" si="24"/>
        <v>0</v>
      </c>
      <c r="H129" s="10">
        <f t="shared" si="25"/>
        <v>0</v>
      </c>
      <c r="I129" s="10"/>
      <c r="J129" s="50" t="s">
        <v>132</v>
      </c>
      <c r="K129" s="11">
        <v>6873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>
        <v>44329</v>
      </c>
      <c r="B130" s="8" t="s">
        <v>191</v>
      </c>
      <c r="C130" s="112" t="s">
        <v>72</v>
      </c>
      <c r="D130" s="10"/>
      <c r="E130" s="10">
        <f t="shared" si="26"/>
        <v>0</v>
      </c>
      <c r="F130" s="10">
        <v>2548.84</v>
      </c>
      <c r="G130" s="10">
        <f t="shared" si="24"/>
        <v>0</v>
      </c>
      <c r="H130" s="10">
        <f t="shared" si="25"/>
        <v>0</v>
      </c>
      <c r="I130" s="10"/>
      <c r="J130" s="50" t="s">
        <v>132</v>
      </c>
      <c r="K130" s="11">
        <v>6873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>
        <v>44329</v>
      </c>
      <c r="B131" s="8" t="s">
        <v>192</v>
      </c>
      <c r="C131" s="112" t="s">
        <v>72</v>
      </c>
      <c r="D131" s="10"/>
      <c r="E131" s="10">
        <f t="shared" si="26"/>
        <v>0</v>
      </c>
      <c r="F131" s="10">
        <v>795.28</v>
      </c>
      <c r="G131" s="10">
        <f t="shared" si="24"/>
        <v>0</v>
      </c>
      <c r="H131" s="10">
        <f t="shared" si="25"/>
        <v>0</v>
      </c>
      <c r="I131" s="10"/>
      <c r="J131" s="50" t="s">
        <v>132</v>
      </c>
      <c r="K131" s="11">
        <v>6873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>
        <v>44333</v>
      </c>
      <c r="B132" s="8" t="s">
        <v>193</v>
      </c>
      <c r="C132" s="112" t="s">
        <v>72</v>
      </c>
      <c r="D132" s="10"/>
      <c r="E132" s="10">
        <f t="shared" si="26"/>
        <v>0</v>
      </c>
      <c r="F132" s="10">
        <v>5769.75</v>
      </c>
      <c r="G132" s="10">
        <f t="shared" si="24"/>
        <v>0</v>
      </c>
      <c r="H132" s="10">
        <f t="shared" si="25"/>
        <v>0</v>
      </c>
      <c r="I132" s="10"/>
      <c r="J132" s="50" t="s">
        <v>85</v>
      </c>
      <c r="K132" s="11">
        <v>6861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>
        <v>44335</v>
      </c>
      <c r="B133" s="111" t="s">
        <v>195</v>
      </c>
      <c r="C133" s="112" t="s">
        <v>66</v>
      </c>
      <c r="D133" s="10"/>
      <c r="E133" s="10">
        <f t="shared" si="26"/>
        <v>0</v>
      </c>
      <c r="F133" s="10"/>
      <c r="G133" s="10">
        <f t="shared" ref="G133:G148" si="27">IF(J133&gt;0,0,F133)</f>
        <v>0</v>
      </c>
      <c r="H133" s="10">
        <f t="shared" ref="H133:H148" si="28">+D133</f>
        <v>0</v>
      </c>
      <c r="I133" s="10"/>
      <c r="J133" s="50"/>
      <c r="K133" s="11"/>
      <c r="L133" s="10">
        <v>874279</v>
      </c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>
        <v>44335</v>
      </c>
      <c r="B134" s="8" t="s">
        <v>194</v>
      </c>
      <c r="C134" s="112" t="s">
        <v>72</v>
      </c>
      <c r="D134" s="10"/>
      <c r="E134" s="10">
        <f t="shared" si="26"/>
        <v>0</v>
      </c>
      <c r="F134" s="10">
        <v>5930.02</v>
      </c>
      <c r="G134" s="10">
        <f t="shared" si="27"/>
        <v>0</v>
      </c>
      <c r="H134" s="10">
        <f t="shared" si="28"/>
        <v>0</v>
      </c>
      <c r="I134" s="10"/>
      <c r="J134" s="50" t="s">
        <v>132</v>
      </c>
      <c r="K134" s="11">
        <v>6873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>
        <v>44335</v>
      </c>
      <c r="B135" s="8" t="s">
        <v>196</v>
      </c>
      <c r="C135" s="112" t="s">
        <v>72</v>
      </c>
      <c r="D135" s="10"/>
      <c r="E135" s="10">
        <f t="shared" si="26"/>
        <v>0</v>
      </c>
      <c r="F135" s="10">
        <v>856.33</v>
      </c>
      <c r="G135" s="10">
        <f t="shared" si="27"/>
        <v>0</v>
      </c>
      <c r="H135" s="10">
        <f t="shared" si="28"/>
        <v>0</v>
      </c>
      <c r="I135" s="10"/>
      <c r="J135" s="50" t="s">
        <v>132</v>
      </c>
      <c r="K135" s="11">
        <v>6873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>
        <v>44335</v>
      </c>
      <c r="B136" s="8" t="s">
        <v>197</v>
      </c>
      <c r="C136" s="112" t="s">
        <v>72</v>
      </c>
      <c r="D136" s="10"/>
      <c r="E136" s="10">
        <f t="shared" si="26"/>
        <v>0</v>
      </c>
      <c r="F136" s="10">
        <v>3371.62</v>
      </c>
      <c r="G136" s="10">
        <f t="shared" si="27"/>
        <v>0</v>
      </c>
      <c r="H136" s="10">
        <f t="shared" si="28"/>
        <v>0</v>
      </c>
      <c r="I136" s="10"/>
      <c r="J136" s="50" t="s">
        <v>132</v>
      </c>
      <c r="K136" s="11">
        <v>6873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>
        <v>44318</v>
      </c>
      <c r="B137" s="111" t="s">
        <v>198</v>
      </c>
      <c r="C137" s="112" t="s">
        <v>66</v>
      </c>
      <c r="D137" s="10"/>
      <c r="E137" s="10">
        <f t="shared" ref="E137:E152" si="29">+D137</f>
        <v>0</v>
      </c>
      <c r="F137" s="10"/>
      <c r="G137" s="10">
        <f t="shared" si="27"/>
        <v>0</v>
      </c>
      <c r="H137" s="10">
        <f t="shared" si="28"/>
        <v>0</v>
      </c>
      <c r="I137" s="10">
        <v>20346.62</v>
      </c>
      <c r="J137" s="50"/>
      <c r="K137" s="11">
        <v>4760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>
        <v>44340</v>
      </c>
      <c r="B138" s="8" t="s">
        <v>199</v>
      </c>
      <c r="C138" s="112" t="s">
        <v>72</v>
      </c>
      <c r="D138" s="10"/>
      <c r="E138" s="10">
        <f t="shared" si="29"/>
        <v>0</v>
      </c>
      <c r="F138" s="10">
        <v>26895.83</v>
      </c>
      <c r="G138" s="10">
        <f t="shared" si="27"/>
        <v>0</v>
      </c>
      <c r="H138" s="10">
        <f t="shared" si="28"/>
        <v>0</v>
      </c>
      <c r="I138" s="10"/>
      <c r="J138" s="50" t="s">
        <v>88</v>
      </c>
      <c r="K138" s="11">
        <v>6811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>
        <v>44340</v>
      </c>
      <c r="B139" s="8" t="s">
        <v>200</v>
      </c>
      <c r="C139" s="112" t="s">
        <v>72</v>
      </c>
      <c r="D139" s="10"/>
      <c r="E139" s="10">
        <f t="shared" si="29"/>
        <v>0</v>
      </c>
      <c r="F139" s="10">
        <v>511020.85</v>
      </c>
      <c r="G139" s="10">
        <f t="shared" si="27"/>
        <v>0</v>
      </c>
      <c r="H139" s="10">
        <f t="shared" si="28"/>
        <v>0</v>
      </c>
      <c r="I139" s="10"/>
      <c r="J139" s="50" t="s">
        <v>88</v>
      </c>
      <c r="K139" s="11">
        <v>6811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>
        <v>44340</v>
      </c>
      <c r="B140" s="8" t="s">
        <v>201</v>
      </c>
      <c r="C140" s="112" t="s">
        <v>72</v>
      </c>
      <c r="D140" s="10"/>
      <c r="E140" s="10">
        <f t="shared" si="29"/>
        <v>0</v>
      </c>
      <c r="F140" s="10">
        <v>53125.74</v>
      </c>
      <c r="G140" s="10">
        <f t="shared" si="27"/>
        <v>0</v>
      </c>
      <c r="H140" s="10">
        <f t="shared" si="28"/>
        <v>0</v>
      </c>
      <c r="I140" s="10"/>
      <c r="J140" s="50" t="s">
        <v>91</v>
      </c>
      <c r="K140" s="11">
        <v>6811</v>
      </c>
      <c r="L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>
        <v>44361</v>
      </c>
      <c r="B141" s="111" t="s">
        <v>202</v>
      </c>
      <c r="C141" s="112" t="s">
        <v>66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>
        <v>601201.15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>
        <v>44361</v>
      </c>
      <c r="B142" s="8" t="s">
        <v>203</v>
      </c>
      <c r="C142" s="112" t="s">
        <v>123</v>
      </c>
      <c r="D142" s="10"/>
      <c r="E142" s="10">
        <f t="shared" si="29"/>
        <v>0</v>
      </c>
      <c r="F142" s="10">
        <v>5769.76</v>
      </c>
      <c r="G142" s="10">
        <f t="shared" si="27"/>
        <v>0</v>
      </c>
      <c r="H142" s="10">
        <f t="shared" si="28"/>
        <v>0</v>
      </c>
      <c r="I142" s="10"/>
      <c r="J142" s="50" t="s">
        <v>85</v>
      </c>
      <c r="K142" s="11">
        <v>6861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>
        <v>44362</v>
      </c>
      <c r="B143" s="8" t="s">
        <v>204</v>
      </c>
      <c r="C143" s="112" t="s">
        <v>123</v>
      </c>
      <c r="D143" s="10"/>
      <c r="E143" s="10">
        <f t="shared" si="29"/>
        <v>0</v>
      </c>
      <c r="F143" s="10">
        <v>35788.54</v>
      </c>
      <c r="G143" s="10">
        <f t="shared" si="27"/>
        <v>0</v>
      </c>
      <c r="H143" s="10">
        <f t="shared" si="28"/>
        <v>0</v>
      </c>
      <c r="I143" s="10"/>
      <c r="J143" s="50" t="s">
        <v>88</v>
      </c>
      <c r="K143" s="11">
        <v>6811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>
        <v>44362</v>
      </c>
      <c r="B144" s="8" t="s">
        <v>205</v>
      </c>
      <c r="C144" s="112" t="s">
        <v>123</v>
      </c>
      <c r="D144" s="10"/>
      <c r="E144" s="10">
        <f t="shared" si="29"/>
        <v>0</v>
      </c>
      <c r="F144" s="10">
        <v>679982.33</v>
      </c>
      <c r="G144" s="10">
        <f t="shared" si="27"/>
        <v>0</v>
      </c>
      <c r="H144" s="10">
        <f t="shared" si="28"/>
        <v>0</v>
      </c>
      <c r="I144" s="10"/>
      <c r="J144" s="50" t="s">
        <v>88</v>
      </c>
      <c r="K144" s="11">
        <v>6811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>
        <v>44369</v>
      </c>
      <c r="B145" s="8" t="s">
        <v>206</v>
      </c>
      <c r="C145" s="112" t="s">
        <v>123</v>
      </c>
      <c r="D145" s="10"/>
      <c r="E145" s="10">
        <f t="shared" si="29"/>
        <v>0</v>
      </c>
      <c r="F145" s="10">
        <v>5769.76</v>
      </c>
      <c r="G145" s="10">
        <f t="shared" si="27"/>
        <v>0</v>
      </c>
      <c r="H145" s="10">
        <f t="shared" si="28"/>
        <v>0</v>
      </c>
      <c r="I145" s="10"/>
      <c r="J145" s="50" t="s">
        <v>85</v>
      </c>
      <c r="K145" s="11">
        <v>6861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>
        <v>44375</v>
      </c>
      <c r="B146" s="8" t="s">
        <v>207</v>
      </c>
      <c r="C146" s="112" t="s">
        <v>123</v>
      </c>
      <c r="D146" s="10"/>
      <c r="E146" s="10">
        <f t="shared" si="29"/>
        <v>0</v>
      </c>
      <c r="F146" s="10">
        <v>35060.870000000003</v>
      </c>
      <c r="G146" s="10">
        <f t="shared" si="27"/>
        <v>0</v>
      </c>
      <c r="H146" s="10">
        <f t="shared" si="28"/>
        <v>0</v>
      </c>
      <c r="I146" s="10"/>
      <c r="J146" s="50" t="s">
        <v>91</v>
      </c>
      <c r="K146" s="11">
        <v>6811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 t="s">
        <v>208</v>
      </c>
      <c r="B147" s="8" t="s">
        <v>209</v>
      </c>
      <c r="C147" s="112" t="s">
        <v>123</v>
      </c>
      <c r="D147" s="10"/>
      <c r="E147" s="10">
        <f t="shared" si="29"/>
        <v>0</v>
      </c>
      <c r="F147" s="10">
        <v>759.71</v>
      </c>
      <c r="G147" s="10">
        <f t="shared" si="27"/>
        <v>0</v>
      </c>
      <c r="H147" s="10">
        <f t="shared" si="28"/>
        <v>0</v>
      </c>
      <c r="I147" s="10"/>
      <c r="J147" s="50" t="s">
        <v>101</v>
      </c>
      <c r="K147" s="11">
        <v>6849</v>
      </c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 t="s">
        <v>208</v>
      </c>
      <c r="B148" s="8" t="s">
        <v>210</v>
      </c>
      <c r="C148" s="112" t="s">
        <v>123</v>
      </c>
      <c r="D148" s="10"/>
      <c r="E148" s="10">
        <f t="shared" si="29"/>
        <v>0</v>
      </c>
      <c r="F148" s="10">
        <v>4661.6400000000003</v>
      </c>
      <c r="G148" s="10">
        <f t="shared" si="27"/>
        <v>0</v>
      </c>
      <c r="H148" s="10">
        <f t="shared" si="28"/>
        <v>0</v>
      </c>
      <c r="I148" s="10"/>
      <c r="J148" s="50" t="s">
        <v>132</v>
      </c>
      <c r="K148" s="11">
        <v>6873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 t="s">
        <v>208</v>
      </c>
      <c r="B149" s="8" t="s">
        <v>211</v>
      </c>
      <c r="C149" s="112" t="s">
        <v>123</v>
      </c>
      <c r="D149" s="10"/>
      <c r="E149" s="10">
        <f t="shared" si="29"/>
        <v>0</v>
      </c>
      <c r="F149" s="10">
        <v>1746.36</v>
      </c>
      <c r="G149" s="10">
        <f t="shared" ref="G149:G164" si="30">IF(J149&gt;0,0,F149)</f>
        <v>0</v>
      </c>
      <c r="H149" s="10">
        <f t="shared" ref="H149:H164" si="31">+D149</f>
        <v>0</v>
      </c>
      <c r="I149" s="10"/>
      <c r="J149" s="50" t="s">
        <v>132</v>
      </c>
      <c r="K149" s="11">
        <v>6873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>
        <v>44370</v>
      </c>
      <c r="B150" s="111" t="s">
        <v>212</v>
      </c>
      <c r="C150" s="112" t="s">
        <v>66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>
        <v>874279.76</v>
      </c>
      <c r="J150" s="50"/>
      <c r="K150" s="11">
        <v>4760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>
        <v>44377</v>
      </c>
      <c r="B151" s="111" t="s">
        <v>213</v>
      </c>
      <c r="C151" s="112" t="s">
        <v>66</v>
      </c>
      <c r="D151" s="10"/>
      <c r="E151" s="10">
        <f t="shared" si="29"/>
        <v>0</v>
      </c>
      <c r="F151" s="10"/>
      <c r="G151" s="10">
        <f t="shared" si="30"/>
        <v>0</v>
      </c>
      <c r="H151" s="10">
        <f t="shared" si="31"/>
        <v>0</v>
      </c>
      <c r="I151" s="10">
        <v>601201.15</v>
      </c>
      <c r="J151" s="50"/>
      <c r="K151" s="11">
        <v>4760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 t="s">
        <v>208</v>
      </c>
      <c r="B152" s="8" t="s">
        <v>214</v>
      </c>
      <c r="C152" s="112" t="s">
        <v>123</v>
      </c>
      <c r="D152" s="10"/>
      <c r="E152" s="10">
        <f t="shared" si="29"/>
        <v>0</v>
      </c>
      <c r="F152" s="10">
        <v>44382.29</v>
      </c>
      <c r="G152" s="10">
        <f t="shared" si="30"/>
        <v>0</v>
      </c>
      <c r="H152" s="10">
        <f t="shared" si="31"/>
        <v>0</v>
      </c>
      <c r="I152" s="10"/>
      <c r="J152" s="50" t="s">
        <v>88</v>
      </c>
      <c r="K152" s="11">
        <v>6811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 t="s">
        <v>208</v>
      </c>
      <c r="B153" s="8" t="s">
        <v>215</v>
      </c>
      <c r="C153" s="112" t="s">
        <v>123</v>
      </c>
      <c r="D153" s="10"/>
      <c r="E153" s="10">
        <f t="shared" ref="E153:E168" si="32">+D153</f>
        <v>0</v>
      </c>
      <c r="F153" s="10">
        <v>843263.49</v>
      </c>
      <c r="G153" s="10">
        <f t="shared" si="30"/>
        <v>0</v>
      </c>
      <c r="H153" s="10">
        <f t="shared" si="31"/>
        <v>0</v>
      </c>
      <c r="I153" s="10"/>
      <c r="J153" s="50" t="s">
        <v>88</v>
      </c>
      <c r="K153" s="11">
        <v>6811</v>
      </c>
      <c r="L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 t="s">
        <v>208</v>
      </c>
      <c r="B154" s="111" t="s">
        <v>216</v>
      </c>
      <c r="C154" s="112" t="s">
        <v>66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>
        <v>1657184.75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 t="s">
        <v>208</v>
      </c>
      <c r="B155" s="8" t="s">
        <v>217</v>
      </c>
      <c r="C155" s="112" t="s">
        <v>123</v>
      </c>
      <c r="D155" s="10"/>
      <c r="E155" s="10">
        <f t="shared" si="32"/>
        <v>0</v>
      </c>
      <c r="F155" s="10">
        <v>2788.98</v>
      </c>
      <c r="G155" s="10">
        <f t="shared" si="30"/>
        <v>0</v>
      </c>
      <c r="H155" s="10">
        <f t="shared" si="31"/>
        <v>0</v>
      </c>
      <c r="I155" s="10"/>
      <c r="J155" s="50" t="s">
        <v>132</v>
      </c>
      <c r="K155" s="11">
        <v>6873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 t="s">
        <v>208</v>
      </c>
      <c r="B156" s="8" t="s">
        <v>218</v>
      </c>
      <c r="C156" s="112" t="s">
        <v>123</v>
      </c>
      <c r="D156" s="10"/>
      <c r="E156" s="10">
        <f t="shared" si="32"/>
        <v>0</v>
      </c>
      <c r="F156" s="10">
        <v>3541.38</v>
      </c>
      <c r="G156" s="10">
        <f t="shared" si="30"/>
        <v>0</v>
      </c>
      <c r="H156" s="10">
        <f t="shared" si="31"/>
        <v>0</v>
      </c>
      <c r="I156" s="10"/>
      <c r="J156" s="50" t="s">
        <v>132</v>
      </c>
      <c r="K156" s="11">
        <v>6873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 t="s">
        <v>208</v>
      </c>
      <c r="B157" s="8" t="s">
        <v>219</v>
      </c>
      <c r="C157" s="112" t="s">
        <v>123</v>
      </c>
      <c r="D157" s="10"/>
      <c r="E157" s="10">
        <f t="shared" si="32"/>
        <v>0</v>
      </c>
      <c r="F157" s="10">
        <v>3306.64</v>
      </c>
      <c r="G157" s="10">
        <f t="shared" si="30"/>
        <v>0</v>
      </c>
      <c r="H157" s="10">
        <f t="shared" si="31"/>
        <v>0</v>
      </c>
      <c r="I157" s="10"/>
      <c r="J157" s="50" t="s">
        <v>132</v>
      </c>
      <c r="K157" s="11">
        <v>6873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 t="s">
        <v>208</v>
      </c>
      <c r="B158" s="8" t="s">
        <v>220</v>
      </c>
      <c r="C158" s="112" t="s">
        <v>123</v>
      </c>
      <c r="D158" s="10"/>
      <c r="E158" s="10">
        <f t="shared" si="32"/>
        <v>0</v>
      </c>
      <c r="F158" s="10">
        <v>1233.23</v>
      </c>
      <c r="G158" s="10">
        <f t="shared" si="30"/>
        <v>1233.23</v>
      </c>
      <c r="H158" s="10">
        <f t="shared" si="31"/>
        <v>0</v>
      </c>
      <c r="I158" s="10"/>
      <c r="J158" s="50"/>
      <c r="K158" s="11">
        <v>6861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 t="s">
        <v>208</v>
      </c>
      <c r="B159" s="8" t="s">
        <v>221</v>
      </c>
      <c r="C159" s="112" t="s">
        <v>123</v>
      </c>
      <c r="D159" s="10"/>
      <c r="E159" s="10">
        <f t="shared" si="32"/>
        <v>0</v>
      </c>
      <c r="F159" s="10">
        <v>2871.48</v>
      </c>
      <c r="G159" s="10">
        <f t="shared" si="30"/>
        <v>0</v>
      </c>
      <c r="H159" s="10">
        <f t="shared" si="31"/>
        <v>0</v>
      </c>
      <c r="I159" s="10"/>
      <c r="J159" s="50" t="s">
        <v>132</v>
      </c>
      <c r="K159" s="11">
        <v>6873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 t="s">
        <v>208</v>
      </c>
      <c r="B160" s="8" t="s">
        <v>222</v>
      </c>
      <c r="C160" s="112" t="s">
        <v>123</v>
      </c>
      <c r="D160" s="10"/>
      <c r="E160" s="10">
        <f t="shared" si="32"/>
        <v>0</v>
      </c>
      <c r="F160" s="10">
        <v>14576.87</v>
      </c>
      <c r="G160" s="10">
        <f t="shared" si="30"/>
        <v>0</v>
      </c>
      <c r="H160" s="10">
        <f t="shared" si="31"/>
        <v>0</v>
      </c>
      <c r="I160" s="10"/>
      <c r="J160" s="50" t="s">
        <v>91</v>
      </c>
      <c r="K160" s="11">
        <v>6811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 t="s">
        <v>208</v>
      </c>
      <c r="B161" s="111" t="s">
        <v>223</v>
      </c>
      <c r="C161" s="112" t="s">
        <v>66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>
        <v>28318.58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3" t="s">
        <v>51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3" t="s">
        <v>51</v>
      </c>
      <c r="D163" s="10"/>
      <c r="E163" s="10">
        <f t="shared" si="32"/>
        <v>0</v>
      </c>
      <c r="F163" s="10"/>
      <c r="G163" s="10">
        <f t="shared" si="30"/>
        <v>0</v>
      </c>
      <c r="H163" s="10">
        <f t="shared" si="31"/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47" t="s">
        <v>224</v>
      </c>
      <c r="B164" s="8"/>
      <c r="C164" s="53" t="s">
        <v>51</v>
      </c>
      <c r="D164" s="10"/>
      <c r="E164" s="10">
        <f t="shared" si="32"/>
        <v>0</v>
      </c>
      <c r="F164" s="10"/>
      <c r="G164" s="10">
        <f t="shared" si="30"/>
        <v>0</v>
      </c>
      <c r="H164" s="10">
        <f t="shared" si="31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>
        <v>44417</v>
      </c>
      <c r="B165" s="8" t="s">
        <v>225</v>
      </c>
      <c r="C165" s="112" t="s">
        <v>80</v>
      </c>
      <c r="D165" s="10"/>
      <c r="E165" s="10">
        <f t="shared" si="32"/>
        <v>0</v>
      </c>
      <c r="F165" s="10"/>
      <c r="G165" s="118">
        <v>0</v>
      </c>
      <c r="H165" s="10">
        <f t="shared" ref="H165:H180" si="33">+D165</f>
        <v>0</v>
      </c>
      <c r="I165" s="10"/>
      <c r="J165" s="50" t="s">
        <v>88</v>
      </c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>
        <v>44418</v>
      </c>
      <c r="B166" s="8" t="s">
        <v>226</v>
      </c>
      <c r="C166" s="112" t="s">
        <v>80</v>
      </c>
      <c r="D166" s="10"/>
      <c r="E166" s="10">
        <f t="shared" si="32"/>
        <v>0</v>
      </c>
      <c r="F166" s="10"/>
      <c r="G166" s="10">
        <v>115279.16</v>
      </c>
      <c r="H166" s="10">
        <f t="shared" si="33"/>
        <v>0</v>
      </c>
      <c r="I166" s="10"/>
      <c r="J166" s="50" t="s">
        <v>88</v>
      </c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>
        <v>44426</v>
      </c>
      <c r="B167" s="8" t="s">
        <v>227</v>
      </c>
      <c r="C167" s="112" t="s">
        <v>72</v>
      </c>
      <c r="D167" s="10"/>
      <c r="E167" s="10">
        <f t="shared" si="32"/>
        <v>0</v>
      </c>
      <c r="F167" s="10">
        <v>34892.07</v>
      </c>
      <c r="G167" s="10">
        <f t="shared" ref="G167:G180" si="34">IF(J167&gt;0,0,F167)</f>
        <v>0</v>
      </c>
      <c r="H167" s="10">
        <f t="shared" si="33"/>
        <v>0</v>
      </c>
      <c r="I167" s="10"/>
      <c r="J167" s="50" t="s">
        <v>88</v>
      </c>
      <c r="K167" s="11">
        <v>6811</v>
      </c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>
        <v>44426</v>
      </c>
      <c r="B168" s="8" t="s">
        <v>228</v>
      </c>
      <c r="C168" s="112" t="s">
        <v>72</v>
      </c>
      <c r="D168" s="10"/>
      <c r="E168" s="10">
        <f t="shared" si="32"/>
        <v>0</v>
      </c>
      <c r="F168" s="10">
        <v>662949.35</v>
      </c>
      <c r="G168" s="10">
        <f t="shared" si="34"/>
        <v>0</v>
      </c>
      <c r="H168" s="10">
        <f t="shared" si="33"/>
        <v>0</v>
      </c>
      <c r="I168" s="10"/>
      <c r="J168" s="50" t="s">
        <v>88</v>
      </c>
      <c r="K168" s="11">
        <v>6811</v>
      </c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>
        <v>44420</v>
      </c>
      <c r="B169" s="111" t="s">
        <v>230</v>
      </c>
      <c r="C169" s="112" t="s">
        <v>66</v>
      </c>
      <c r="D169" s="10"/>
      <c r="E169" s="10">
        <f t="shared" ref="E169:E184" si="35">+D169</f>
        <v>0</v>
      </c>
      <c r="F169" s="10"/>
      <c r="G169" s="10">
        <f t="shared" si="34"/>
        <v>0</v>
      </c>
      <c r="H169" s="10">
        <f t="shared" si="33"/>
        <v>0</v>
      </c>
      <c r="I169" s="10">
        <v>1657184.75</v>
      </c>
      <c r="J169" s="50"/>
      <c r="K169" s="11">
        <v>4760</v>
      </c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>
        <v>44420</v>
      </c>
      <c r="B170" s="111" t="s">
        <v>229</v>
      </c>
      <c r="C170" s="112" t="s">
        <v>66</v>
      </c>
      <c r="D170" s="10"/>
      <c r="E170" s="10">
        <f t="shared" si="35"/>
        <v>0</v>
      </c>
      <c r="F170" s="10"/>
      <c r="G170" s="10">
        <f t="shared" si="34"/>
        <v>0</v>
      </c>
      <c r="H170" s="10">
        <f t="shared" si="33"/>
        <v>0</v>
      </c>
      <c r="I170" s="10">
        <v>28318.58</v>
      </c>
      <c r="J170" s="50"/>
      <c r="K170" s="11">
        <v>4760</v>
      </c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>
        <v>44431</v>
      </c>
      <c r="B171" s="8" t="s">
        <v>231</v>
      </c>
      <c r="C171" s="112" t="s">
        <v>72</v>
      </c>
      <c r="D171" s="10"/>
      <c r="E171" s="10">
        <f t="shared" si="35"/>
        <v>0</v>
      </c>
      <c r="F171" s="10">
        <v>5769.75</v>
      </c>
      <c r="G171" s="10">
        <f t="shared" si="34"/>
        <v>0</v>
      </c>
      <c r="H171" s="10">
        <f t="shared" si="33"/>
        <v>0</v>
      </c>
      <c r="I171" s="10"/>
      <c r="J171" s="50" t="s">
        <v>85</v>
      </c>
      <c r="K171" s="11">
        <v>6861</v>
      </c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>
        <v>44440</v>
      </c>
      <c r="B172" s="8" t="s">
        <v>232</v>
      </c>
      <c r="C172" s="112" t="s">
        <v>72</v>
      </c>
      <c r="D172" s="10"/>
      <c r="E172" s="10">
        <f t="shared" si="35"/>
        <v>0</v>
      </c>
      <c r="F172" s="10">
        <v>44674.37</v>
      </c>
      <c r="G172" s="10">
        <f t="shared" si="34"/>
        <v>0</v>
      </c>
      <c r="H172" s="10">
        <f t="shared" si="33"/>
        <v>0</v>
      </c>
      <c r="I172" s="10"/>
      <c r="J172" s="50" t="s">
        <v>91</v>
      </c>
      <c r="K172" s="11">
        <v>6811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>
        <v>44453</v>
      </c>
      <c r="B173" s="111" t="s">
        <v>233</v>
      </c>
      <c r="C173" s="112" t="s">
        <v>66</v>
      </c>
      <c r="D173" s="10"/>
      <c r="E173" s="10">
        <f t="shared" si="35"/>
        <v>0</v>
      </c>
      <c r="F173" s="10"/>
      <c r="G173" s="10">
        <f t="shared" si="34"/>
        <v>0</v>
      </c>
      <c r="H173" s="10">
        <f t="shared" si="33"/>
        <v>0</v>
      </c>
      <c r="I173" s="10"/>
      <c r="J173" s="50"/>
      <c r="K173" s="11"/>
      <c r="L173" s="10">
        <v>748285.54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>
        <v>44466</v>
      </c>
      <c r="B174" s="8" t="s">
        <v>234</v>
      </c>
      <c r="C174" s="112" t="s">
        <v>72</v>
      </c>
      <c r="D174" s="10"/>
      <c r="E174" s="10">
        <f t="shared" si="35"/>
        <v>0</v>
      </c>
      <c r="F174" s="10">
        <v>42873.919999999998</v>
      </c>
      <c r="G174" s="10">
        <f t="shared" si="34"/>
        <v>0</v>
      </c>
      <c r="H174" s="10">
        <f t="shared" si="33"/>
        <v>0</v>
      </c>
      <c r="I174" s="10"/>
      <c r="J174" s="50" t="s">
        <v>88</v>
      </c>
      <c r="K174" s="11">
        <v>6811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>
        <v>44466</v>
      </c>
      <c r="B175" s="8" t="s">
        <v>235</v>
      </c>
      <c r="C175" s="112" t="s">
        <v>72</v>
      </c>
      <c r="D175" s="10"/>
      <c r="E175" s="10">
        <f t="shared" si="35"/>
        <v>0</v>
      </c>
      <c r="F175" s="10">
        <v>814604.39</v>
      </c>
      <c r="G175" s="10">
        <f t="shared" si="34"/>
        <v>0</v>
      </c>
      <c r="H175" s="10">
        <f t="shared" si="33"/>
        <v>0</v>
      </c>
      <c r="I175" s="10"/>
      <c r="J175" s="50" t="s">
        <v>88</v>
      </c>
      <c r="K175" s="11">
        <v>6811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>
        <v>44467</v>
      </c>
      <c r="B176" s="8" t="s">
        <v>236</v>
      </c>
      <c r="C176" s="112" t="s">
        <v>72</v>
      </c>
      <c r="D176" s="10"/>
      <c r="E176" s="10">
        <f t="shared" si="35"/>
        <v>0</v>
      </c>
      <c r="F176" s="10">
        <v>5511.15</v>
      </c>
      <c r="G176" s="10">
        <f t="shared" si="34"/>
        <v>0</v>
      </c>
      <c r="H176" s="10">
        <f t="shared" si="33"/>
        <v>0</v>
      </c>
      <c r="I176" s="10"/>
      <c r="J176" s="50" t="s">
        <v>101</v>
      </c>
      <c r="K176" s="11">
        <v>6849</v>
      </c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>
        <v>44475</v>
      </c>
      <c r="B177" s="8" t="s">
        <v>237</v>
      </c>
      <c r="C177" s="112" t="s">
        <v>80</v>
      </c>
      <c r="D177" s="10"/>
      <c r="E177" s="10">
        <f t="shared" si="35"/>
        <v>0</v>
      </c>
      <c r="F177" s="10"/>
      <c r="G177" s="10">
        <v>38367.879999999997</v>
      </c>
      <c r="H177" s="10">
        <f t="shared" si="33"/>
        <v>0</v>
      </c>
      <c r="I177" s="10"/>
      <c r="J177" s="50" t="s">
        <v>88</v>
      </c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>
        <v>44468</v>
      </c>
      <c r="B178" s="8" t="s">
        <v>238</v>
      </c>
      <c r="C178" s="112" t="s">
        <v>72</v>
      </c>
      <c r="D178" s="10"/>
      <c r="E178" s="10">
        <f t="shared" si="35"/>
        <v>0</v>
      </c>
      <c r="F178" s="10">
        <v>3964.4</v>
      </c>
      <c r="G178" s="10">
        <f t="shared" si="34"/>
        <v>0</v>
      </c>
      <c r="H178" s="10">
        <f t="shared" si="33"/>
        <v>0</v>
      </c>
      <c r="I178" s="10"/>
      <c r="J178" s="50" t="s">
        <v>132</v>
      </c>
      <c r="K178" s="11">
        <v>6873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>
        <v>44466</v>
      </c>
      <c r="B179" s="8" t="s">
        <v>239</v>
      </c>
      <c r="C179" s="112" t="s">
        <v>72</v>
      </c>
      <c r="D179" s="10"/>
      <c r="E179" s="10">
        <f t="shared" si="35"/>
        <v>0</v>
      </c>
      <c r="F179" s="10">
        <v>5769.76</v>
      </c>
      <c r="G179" s="10">
        <f t="shared" si="34"/>
        <v>0</v>
      </c>
      <c r="H179" s="10">
        <f t="shared" si="33"/>
        <v>0</v>
      </c>
      <c r="I179" s="10"/>
      <c r="J179" s="50" t="s">
        <v>85</v>
      </c>
      <c r="K179" s="11">
        <v>6861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>
        <v>44487</v>
      </c>
      <c r="B180" s="123" t="s">
        <v>240</v>
      </c>
      <c r="C180" s="112" t="s">
        <v>66</v>
      </c>
      <c r="D180" s="10"/>
      <c r="E180" s="10">
        <f t="shared" si="35"/>
        <v>0</v>
      </c>
      <c r="F180" s="10"/>
      <c r="G180" s="10">
        <f t="shared" si="34"/>
        <v>0</v>
      </c>
      <c r="H180" s="10">
        <f t="shared" si="33"/>
        <v>0</v>
      </c>
      <c r="I180" s="10"/>
      <c r="J180" s="50"/>
      <c r="K180" s="11"/>
      <c r="L180" s="10">
        <v>872723.62</v>
      </c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>
        <v>44482</v>
      </c>
      <c r="B181" s="8" t="s">
        <v>241</v>
      </c>
      <c r="C181" s="112" t="s">
        <v>72</v>
      </c>
      <c r="D181" s="10"/>
      <c r="E181" s="10">
        <f t="shared" si="35"/>
        <v>0</v>
      </c>
      <c r="F181" s="10">
        <v>14444.75</v>
      </c>
      <c r="G181" s="10">
        <f t="shared" ref="G181:G196" si="36">IF(J181&gt;0,0,F181)</f>
        <v>0</v>
      </c>
      <c r="H181" s="10">
        <f t="shared" ref="H181:H196" si="37">+D181</f>
        <v>0</v>
      </c>
      <c r="I181" s="10"/>
      <c r="J181" s="50" t="s">
        <v>85</v>
      </c>
      <c r="K181" s="11">
        <v>6861</v>
      </c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>
        <v>44489</v>
      </c>
      <c r="B182" s="8" t="s">
        <v>242</v>
      </c>
      <c r="C182" s="112" t="s">
        <v>72</v>
      </c>
      <c r="D182" s="10"/>
      <c r="E182" s="10">
        <f t="shared" si="35"/>
        <v>0</v>
      </c>
      <c r="F182" s="10">
        <v>511251.17</v>
      </c>
      <c r="G182" s="10">
        <f t="shared" si="36"/>
        <v>0</v>
      </c>
      <c r="H182" s="10">
        <f t="shared" si="37"/>
        <v>0</v>
      </c>
      <c r="I182" s="10"/>
      <c r="J182" s="50" t="s">
        <v>88</v>
      </c>
      <c r="K182" s="11">
        <v>6811</v>
      </c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>
        <v>44489</v>
      </c>
      <c r="B183" s="8" t="s">
        <v>243</v>
      </c>
      <c r="C183" s="112" t="s">
        <v>72</v>
      </c>
      <c r="D183" s="10"/>
      <c r="E183" s="10">
        <f t="shared" si="35"/>
        <v>0</v>
      </c>
      <c r="F183" s="10">
        <v>26907.96</v>
      </c>
      <c r="G183" s="10">
        <f t="shared" si="36"/>
        <v>0</v>
      </c>
      <c r="H183" s="10">
        <f t="shared" si="37"/>
        <v>0</v>
      </c>
      <c r="I183" s="10"/>
      <c r="J183" s="50" t="s">
        <v>88</v>
      </c>
      <c r="K183" s="11">
        <v>6861</v>
      </c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>
        <v>44508</v>
      </c>
      <c r="B184" s="8" t="s">
        <v>244</v>
      </c>
      <c r="C184" s="112" t="s">
        <v>72</v>
      </c>
      <c r="D184" s="10"/>
      <c r="E184" s="10">
        <f t="shared" si="35"/>
        <v>0</v>
      </c>
      <c r="F184" s="10">
        <v>2381.1999999999998</v>
      </c>
      <c r="G184" s="10">
        <f t="shared" si="36"/>
        <v>0</v>
      </c>
      <c r="H184" s="10">
        <f t="shared" si="37"/>
        <v>0</v>
      </c>
      <c r="I184" s="10"/>
      <c r="J184" s="50" t="s">
        <v>132</v>
      </c>
      <c r="K184" s="11">
        <v>6873</v>
      </c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>
        <v>44508</v>
      </c>
      <c r="B185" s="8" t="s">
        <v>245</v>
      </c>
      <c r="C185" s="112" t="s">
        <v>72</v>
      </c>
      <c r="D185" s="10"/>
      <c r="E185" s="10">
        <f t="shared" ref="E185:E200" si="38">+D185</f>
        <v>0</v>
      </c>
      <c r="F185" s="10">
        <v>8756.36</v>
      </c>
      <c r="G185" s="10">
        <f t="shared" si="36"/>
        <v>0</v>
      </c>
      <c r="H185" s="10">
        <f t="shared" si="37"/>
        <v>0</v>
      </c>
      <c r="I185" s="10"/>
      <c r="J185" s="50" t="s">
        <v>85</v>
      </c>
      <c r="K185" s="11">
        <v>6861</v>
      </c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>
        <v>44494</v>
      </c>
      <c r="B186" s="111" t="s">
        <v>246</v>
      </c>
      <c r="C186" s="112" t="s">
        <v>66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>
        <v>748285.54</v>
      </c>
      <c r="J186" s="50"/>
      <c r="K186" s="11">
        <v>4760</v>
      </c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>
        <v>44511</v>
      </c>
      <c r="B187" s="8" t="s">
        <v>247</v>
      </c>
      <c r="C187" s="112" t="s">
        <v>72</v>
      </c>
      <c r="D187" s="10"/>
      <c r="E187" s="10">
        <f t="shared" si="38"/>
        <v>0</v>
      </c>
      <c r="F187" s="10">
        <v>2740</v>
      </c>
      <c r="G187" s="10">
        <f t="shared" si="36"/>
        <v>2740</v>
      </c>
      <c r="H187" s="10">
        <f t="shared" si="37"/>
        <v>0</v>
      </c>
      <c r="I187" s="10"/>
      <c r="J187" s="50"/>
      <c r="K187" s="11">
        <v>6861</v>
      </c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>
        <v>44515</v>
      </c>
      <c r="B188" s="111" t="s">
        <v>257</v>
      </c>
      <c r="C188" s="112" t="s">
        <v>66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>
        <v>566481.43999999994</v>
      </c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>
        <v>44523</v>
      </c>
      <c r="B189" s="8" t="s">
        <v>248</v>
      </c>
      <c r="C189" s="112" t="s">
        <v>72</v>
      </c>
      <c r="D189" s="10"/>
      <c r="E189" s="10">
        <f t="shared" si="38"/>
        <v>0</v>
      </c>
      <c r="F189" s="10">
        <v>489292.06</v>
      </c>
      <c r="G189" s="10">
        <f t="shared" si="36"/>
        <v>0</v>
      </c>
      <c r="H189" s="10">
        <f t="shared" si="37"/>
        <v>0</v>
      </c>
      <c r="I189" s="10"/>
      <c r="J189" s="50" t="s">
        <v>88</v>
      </c>
      <c r="K189" s="11">
        <v>6811</v>
      </c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>
        <v>44523</v>
      </c>
      <c r="B190" s="8" t="s">
        <v>249</v>
      </c>
      <c r="C190" s="112" t="s">
        <v>72</v>
      </c>
      <c r="D190" s="10"/>
      <c r="E190" s="10">
        <f t="shared" si="38"/>
        <v>0</v>
      </c>
      <c r="F190" s="10">
        <v>26149.74</v>
      </c>
      <c r="G190" s="10">
        <f t="shared" si="36"/>
        <v>0</v>
      </c>
      <c r="H190" s="10">
        <f t="shared" si="37"/>
        <v>0</v>
      </c>
      <c r="I190" s="10"/>
      <c r="J190" s="50" t="s">
        <v>88</v>
      </c>
      <c r="K190" s="11">
        <v>6811</v>
      </c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>
        <v>44529</v>
      </c>
      <c r="B191" s="8" t="s">
        <v>250</v>
      </c>
      <c r="C191" s="112" t="s">
        <v>72</v>
      </c>
      <c r="D191" s="10"/>
      <c r="E191" s="10">
        <f t="shared" si="38"/>
        <v>0</v>
      </c>
      <c r="F191" s="10">
        <v>220</v>
      </c>
      <c r="G191" s="10">
        <f t="shared" si="36"/>
        <v>220</v>
      </c>
      <c r="H191" s="10">
        <f t="shared" si="37"/>
        <v>0</v>
      </c>
      <c r="I191" s="10"/>
      <c r="J191" s="50"/>
      <c r="K191" s="11">
        <v>6861</v>
      </c>
      <c r="L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>
        <v>44531</v>
      </c>
      <c r="B192" s="8" t="s">
        <v>251</v>
      </c>
      <c r="C192" s="112" t="s">
        <v>80</v>
      </c>
      <c r="D192" s="10"/>
      <c r="E192" s="10">
        <f t="shared" si="38"/>
        <v>0</v>
      </c>
      <c r="F192" s="10"/>
      <c r="G192" s="10">
        <v>45250</v>
      </c>
      <c r="H192" s="10">
        <f t="shared" si="37"/>
        <v>0</v>
      </c>
      <c r="I192" s="10"/>
      <c r="J192" s="50" t="s">
        <v>91</v>
      </c>
      <c r="K192" s="11"/>
      <c r="L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>
        <v>44538</v>
      </c>
      <c r="B193" s="8" t="s">
        <v>252</v>
      </c>
      <c r="C193" s="112" t="s">
        <v>72</v>
      </c>
      <c r="D193" s="10"/>
      <c r="E193" s="10">
        <f t="shared" si="38"/>
        <v>0</v>
      </c>
      <c r="F193" s="10">
        <v>3127.42</v>
      </c>
      <c r="G193" s="10">
        <f t="shared" si="36"/>
        <v>0</v>
      </c>
      <c r="H193" s="10">
        <f t="shared" si="37"/>
        <v>0</v>
      </c>
      <c r="I193" s="10"/>
      <c r="J193" s="50" t="s">
        <v>132</v>
      </c>
      <c r="K193" s="11">
        <v>6873</v>
      </c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>
        <v>44503</v>
      </c>
      <c r="B194" s="8" t="s">
        <v>253</v>
      </c>
      <c r="C194" s="112" t="s">
        <v>72</v>
      </c>
      <c r="D194" s="10"/>
      <c r="E194" s="10">
        <f t="shared" si="38"/>
        <v>0</v>
      </c>
      <c r="F194" s="10">
        <v>33494.29</v>
      </c>
      <c r="G194" s="10">
        <f t="shared" si="36"/>
        <v>0</v>
      </c>
      <c r="H194" s="10">
        <f t="shared" si="37"/>
        <v>0</v>
      </c>
      <c r="I194" s="10"/>
      <c r="J194" s="50" t="s">
        <v>91</v>
      </c>
      <c r="K194" s="11">
        <v>6811</v>
      </c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>
        <v>44503</v>
      </c>
      <c r="B195" s="8" t="s">
        <v>254</v>
      </c>
      <c r="C195" s="112" t="s">
        <v>72</v>
      </c>
      <c r="D195" s="10"/>
      <c r="E195" s="10">
        <f t="shared" si="38"/>
        <v>0</v>
      </c>
      <c r="F195" s="10">
        <v>2943.84</v>
      </c>
      <c r="G195" s="10">
        <f t="shared" si="36"/>
        <v>0</v>
      </c>
      <c r="H195" s="10">
        <f t="shared" si="37"/>
        <v>0</v>
      </c>
      <c r="I195" s="10"/>
      <c r="J195" s="50" t="s">
        <v>132</v>
      </c>
      <c r="K195" s="11">
        <v>6873</v>
      </c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>
        <v>44544</v>
      </c>
      <c r="B196" s="8" t="s">
        <v>255</v>
      </c>
      <c r="C196" s="112" t="s">
        <v>72</v>
      </c>
      <c r="D196" s="10"/>
      <c r="E196" s="10">
        <f t="shared" si="38"/>
        <v>0</v>
      </c>
      <c r="F196" s="10">
        <v>194339.81</v>
      </c>
      <c r="G196" s="10">
        <f t="shared" si="36"/>
        <v>0</v>
      </c>
      <c r="H196" s="10">
        <f t="shared" si="37"/>
        <v>0</v>
      </c>
      <c r="I196" s="10"/>
      <c r="J196" s="50" t="s">
        <v>88</v>
      </c>
      <c r="K196" s="11">
        <v>6811</v>
      </c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>
        <v>44544</v>
      </c>
      <c r="B197" s="8" t="s">
        <v>256</v>
      </c>
      <c r="C197" s="112" t="s">
        <v>72</v>
      </c>
      <c r="D197" s="10"/>
      <c r="E197" s="10">
        <f t="shared" si="38"/>
        <v>0</v>
      </c>
      <c r="F197" s="10">
        <v>10228.41</v>
      </c>
      <c r="G197" s="10">
        <f t="shared" ref="G197:G212" si="39">IF(J197&gt;0,0,F197)</f>
        <v>0</v>
      </c>
      <c r="H197" s="10">
        <f t="shared" ref="H197:H212" si="40">+D197</f>
        <v>0</v>
      </c>
      <c r="I197" s="10"/>
      <c r="J197" s="50" t="s">
        <v>88</v>
      </c>
      <c r="K197" s="11">
        <v>6811</v>
      </c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>
        <v>44550</v>
      </c>
      <c r="B198" s="111" t="s">
        <v>263</v>
      </c>
      <c r="C198" s="112" t="s">
        <v>66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>
        <v>759795.57</v>
      </c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>
        <v>44551</v>
      </c>
      <c r="B199" s="8" t="s">
        <v>258</v>
      </c>
      <c r="C199" s="112" t="s">
        <v>72</v>
      </c>
      <c r="D199" s="10"/>
      <c r="E199" s="10">
        <f t="shared" si="38"/>
        <v>0</v>
      </c>
      <c r="F199" s="10">
        <v>14889.9</v>
      </c>
      <c r="G199" s="10">
        <f t="shared" si="39"/>
        <v>0</v>
      </c>
      <c r="H199" s="10">
        <f t="shared" si="40"/>
        <v>0</v>
      </c>
      <c r="I199" s="10"/>
      <c r="J199" s="50" t="s">
        <v>85</v>
      </c>
      <c r="K199" s="11">
        <v>6861</v>
      </c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>
        <v>44551</v>
      </c>
      <c r="B200" s="8" t="s">
        <v>259</v>
      </c>
      <c r="C200" s="112" t="s">
        <v>72</v>
      </c>
      <c r="D200" s="10"/>
      <c r="E200" s="10">
        <f t="shared" si="38"/>
        <v>0</v>
      </c>
      <c r="F200" s="10">
        <v>160136.28</v>
      </c>
      <c r="G200" s="10">
        <f t="shared" si="39"/>
        <v>0</v>
      </c>
      <c r="H200" s="10">
        <f t="shared" si="40"/>
        <v>0</v>
      </c>
      <c r="I200" s="10"/>
      <c r="J200" s="50" t="s">
        <v>91</v>
      </c>
      <c r="K200" s="11">
        <v>6811</v>
      </c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>
        <v>44924</v>
      </c>
      <c r="B201" s="8" t="s">
        <v>260</v>
      </c>
      <c r="C201" s="112" t="s">
        <v>72</v>
      </c>
      <c r="D201" s="10"/>
      <c r="E201" s="10">
        <f t="shared" ref="E201:E216" si="41">+D201</f>
        <v>0</v>
      </c>
      <c r="F201" s="10">
        <v>3929.14</v>
      </c>
      <c r="G201" s="10">
        <f t="shared" si="39"/>
        <v>0</v>
      </c>
      <c r="H201" s="10">
        <f t="shared" si="40"/>
        <v>0</v>
      </c>
      <c r="I201" s="10"/>
      <c r="J201" s="50" t="s">
        <v>101</v>
      </c>
      <c r="K201" s="11">
        <v>6849</v>
      </c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>
        <v>44917</v>
      </c>
      <c r="B202" s="111" t="s">
        <v>261</v>
      </c>
      <c r="C202" s="112" t="s">
        <v>66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>
        <v>566481.43999999994</v>
      </c>
      <c r="J202" s="50"/>
      <c r="K202" s="11">
        <v>4760</v>
      </c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>
        <v>44567</v>
      </c>
      <c r="B203" s="8" t="s">
        <v>262</v>
      </c>
      <c r="C203" s="112" t="s">
        <v>80</v>
      </c>
      <c r="D203" s="10"/>
      <c r="E203" s="10">
        <f t="shared" si="41"/>
        <v>0</v>
      </c>
      <c r="F203" s="10"/>
      <c r="G203" s="10">
        <v>42201.599999999999</v>
      </c>
      <c r="H203" s="10">
        <f t="shared" si="40"/>
        <v>0</v>
      </c>
      <c r="I203" s="10"/>
      <c r="J203" s="50" t="s">
        <v>88</v>
      </c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>
        <v>44579</v>
      </c>
      <c r="B204" s="111" t="s">
        <v>271</v>
      </c>
      <c r="C204" s="112" t="s">
        <v>66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>
        <v>178955.32</v>
      </c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>
        <v>44579</v>
      </c>
      <c r="B205" s="8" t="s">
        <v>264</v>
      </c>
      <c r="C205" s="112" t="s">
        <v>72</v>
      </c>
      <c r="D205" s="10"/>
      <c r="E205" s="10">
        <f t="shared" si="41"/>
        <v>0</v>
      </c>
      <c r="F205" s="10">
        <v>4808.13</v>
      </c>
      <c r="G205" s="10">
        <f t="shared" si="39"/>
        <v>0</v>
      </c>
      <c r="H205" s="10">
        <f t="shared" si="40"/>
        <v>0</v>
      </c>
      <c r="I205" s="10"/>
      <c r="J205" s="50" t="s">
        <v>85</v>
      </c>
      <c r="K205" s="11">
        <v>6861</v>
      </c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>
        <v>44587</v>
      </c>
      <c r="B206" s="8" t="s">
        <v>265</v>
      </c>
      <c r="C206" s="112" t="s">
        <v>72</v>
      </c>
      <c r="D206" s="10"/>
      <c r="E206" s="10">
        <f t="shared" si="41"/>
        <v>0</v>
      </c>
      <c r="F206" s="10">
        <v>125304.3</v>
      </c>
      <c r="G206" s="10">
        <f t="shared" si="39"/>
        <v>0</v>
      </c>
      <c r="H206" s="10">
        <f t="shared" si="40"/>
        <v>0</v>
      </c>
      <c r="I206" s="10"/>
      <c r="J206" s="50" t="s">
        <v>88</v>
      </c>
      <c r="K206" s="11">
        <v>6811</v>
      </c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>
        <v>44588</v>
      </c>
      <c r="B207" s="8" t="s">
        <v>266</v>
      </c>
      <c r="C207" s="112" t="s">
        <v>72</v>
      </c>
      <c r="D207" s="10"/>
      <c r="E207" s="10">
        <f t="shared" si="41"/>
        <v>0</v>
      </c>
      <c r="F207" s="10">
        <v>6594.96</v>
      </c>
      <c r="G207" s="10">
        <f t="shared" si="39"/>
        <v>0</v>
      </c>
      <c r="H207" s="10">
        <f t="shared" si="40"/>
        <v>0</v>
      </c>
      <c r="I207" s="10"/>
      <c r="J207" s="50" t="s">
        <v>88</v>
      </c>
      <c r="K207" s="11">
        <v>6811</v>
      </c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>
        <v>44587</v>
      </c>
      <c r="B208" s="8" t="s">
        <v>267</v>
      </c>
      <c r="C208" s="112" t="s">
        <v>72</v>
      </c>
      <c r="D208" s="10"/>
      <c r="E208" s="10">
        <f t="shared" si="41"/>
        <v>0</v>
      </c>
      <c r="F208" s="10">
        <v>557305.29</v>
      </c>
      <c r="G208" s="10">
        <f t="shared" si="39"/>
        <v>0</v>
      </c>
      <c r="H208" s="10">
        <f t="shared" si="40"/>
        <v>0</v>
      </c>
      <c r="I208" s="10"/>
      <c r="J208" s="50" t="s">
        <v>91</v>
      </c>
      <c r="K208" s="11">
        <v>6811</v>
      </c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>
        <v>44588</v>
      </c>
      <c r="B209" s="111" t="s">
        <v>268</v>
      </c>
      <c r="C209" s="112" t="s">
        <v>66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>
        <v>759795.57</v>
      </c>
      <c r="J209" s="50"/>
      <c r="K209" s="11">
        <v>4760</v>
      </c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>
        <v>44599</v>
      </c>
      <c r="B210" s="8" t="s">
        <v>269</v>
      </c>
      <c r="C210" s="112" t="s">
        <v>72</v>
      </c>
      <c r="D210" s="10"/>
      <c r="E210" s="10">
        <f t="shared" si="41"/>
        <v>0</v>
      </c>
      <c r="F210" s="10">
        <v>1030.48</v>
      </c>
      <c r="G210" s="10">
        <f t="shared" si="39"/>
        <v>0</v>
      </c>
      <c r="H210" s="10">
        <f t="shared" si="40"/>
        <v>0</v>
      </c>
      <c r="I210" s="10"/>
      <c r="J210" s="50" t="s">
        <v>132</v>
      </c>
      <c r="K210" s="11">
        <v>6873</v>
      </c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>
        <v>44601</v>
      </c>
      <c r="B211" s="8" t="s">
        <v>270</v>
      </c>
      <c r="C211" s="112" t="s">
        <v>80</v>
      </c>
      <c r="D211" s="10"/>
      <c r="E211" s="10">
        <f t="shared" si="41"/>
        <v>0</v>
      </c>
      <c r="F211" s="10"/>
      <c r="G211" s="10">
        <v>73688.160000000003</v>
      </c>
      <c r="H211" s="10">
        <f t="shared" si="40"/>
        <v>0</v>
      </c>
      <c r="I211" s="10"/>
      <c r="J211" s="50" t="s">
        <v>88</v>
      </c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>
        <v>44610</v>
      </c>
      <c r="B212" s="111" t="s">
        <v>276</v>
      </c>
      <c r="C212" s="112" t="s">
        <v>66</v>
      </c>
      <c r="D212" s="10"/>
      <c r="E212" s="10">
        <f t="shared" si="41"/>
        <v>0</v>
      </c>
      <c r="F212" s="10"/>
      <c r="G212" s="10">
        <f t="shared" si="39"/>
        <v>0</v>
      </c>
      <c r="H212" s="10">
        <f t="shared" si="40"/>
        <v>0</v>
      </c>
      <c r="I212" s="10"/>
      <c r="J212" s="50"/>
      <c r="K212" s="11"/>
      <c r="L212" s="10">
        <v>695043.16</v>
      </c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>
        <v>44609</v>
      </c>
      <c r="B213" s="8" t="s">
        <v>272</v>
      </c>
      <c r="C213" s="112" t="s">
        <v>72</v>
      </c>
      <c r="D213" s="10"/>
      <c r="E213" s="10">
        <f t="shared" si="41"/>
        <v>0</v>
      </c>
      <c r="F213" s="10">
        <v>398.24</v>
      </c>
      <c r="G213" s="10">
        <f t="shared" ref="G213:G228" si="42">IF(J213&gt;0,0,F213)</f>
        <v>0</v>
      </c>
      <c r="H213" s="10">
        <f t="shared" ref="H213:H228" si="43">+D213</f>
        <v>0</v>
      </c>
      <c r="I213" s="10"/>
      <c r="J213" s="50" t="s">
        <v>132</v>
      </c>
      <c r="K213" s="11">
        <v>6873</v>
      </c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>
        <v>44617</v>
      </c>
      <c r="B214" s="8" t="s">
        <v>273</v>
      </c>
      <c r="C214" s="112" t="s">
        <v>72</v>
      </c>
      <c r="D214" s="10"/>
      <c r="E214" s="10">
        <f t="shared" si="41"/>
        <v>0</v>
      </c>
      <c r="F214" s="10">
        <v>27511.14</v>
      </c>
      <c r="G214" s="10">
        <f t="shared" si="42"/>
        <v>0</v>
      </c>
      <c r="H214" s="10">
        <f t="shared" si="43"/>
        <v>0</v>
      </c>
      <c r="I214" s="10"/>
      <c r="J214" s="50" t="s">
        <v>91</v>
      </c>
      <c r="K214" s="11">
        <v>6811</v>
      </c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>
        <v>44615</v>
      </c>
      <c r="B215" s="8" t="s">
        <v>274</v>
      </c>
      <c r="C215" s="112" t="s">
        <v>80</v>
      </c>
      <c r="D215" s="10"/>
      <c r="E215" s="10">
        <f t="shared" si="41"/>
        <v>0</v>
      </c>
      <c r="F215" s="10"/>
      <c r="G215" s="10">
        <v>-25067.08</v>
      </c>
      <c r="H215" s="10">
        <f t="shared" si="43"/>
        <v>0</v>
      </c>
      <c r="I215" s="10"/>
      <c r="J215" s="50" t="s">
        <v>132</v>
      </c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>
        <v>44622</v>
      </c>
      <c r="B216" s="111" t="s">
        <v>275</v>
      </c>
      <c r="C216" s="112" t="s">
        <v>66</v>
      </c>
      <c r="D216" s="10"/>
      <c r="E216" s="10">
        <f t="shared" si="41"/>
        <v>0</v>
      </c>
      <c r="F216" s="10"/>
      <c r="G216" s="10">
        <f t="shared" si="42"/>
        <v>0</v>
      </c>
      <c r="H216" s="10">
        <f t="shared" si="43"/>
        <v>0</v>
      </c>
      <c r="I216" s="10">
        <v>178955.32</v>
      </c>
      <c r="J216" s="50"/>
      <c r="K216" s="11">
        <v>4760</v>
      </c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>
        <v>44631</v>
      </c>
      <c r="B217" s="111" t="s">
        <v>277</v>
      </c>
      <c r="C217" s="112" t="s">
        <v>66</v>
      </c>
      <c r="D217" s="10"/>
      <c r="E217" s="10">
        <f t="shared" ref="E217:E232" si="44">+D217</f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>
        <v>27909.38</v>
      </c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>
        <v>44642</v>
      </c>
      <c r="B218" s="8" t="s">
        <v>278</v>
      </c>
      <c r="C218" s="112" t="s">
        <v>72</v>
      </c>
      <c r="D218" s="10"/>
      <c r="E218" s="10">
        <f t="shared" si="44"/>
        <v>0</v>
      </c>
      <c r="F218" s="10">
        <v>115326.52</v>
      </c>
      <c r="G218" s="10">
        <f t="shared" si="42"/>
        <v>0</v>
      </c>
      <c r="H218" s="10">
        <f t="shared" si="43"/>
        <v>0</v>
      </c>
      <c r="I218" s="10"/>
      <c r="J218" s="50" t="s">
        <v>88</v>
      </c>
      <c r="K218" s="11">
        <v>6811</v>
      </c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>
        <v>44642</v>
      </c>
      <c r="B219" s="8" t="s">
        <v>279</v>
      </c>
      <c r="C219" s="112" t="s">
        <v>72</v>
      </c>
      <c r="D219" s="10"/>
      <c r="E219" s="10">
        <f t="shared" si="44"/>
        <v>0</v>
      </c>
      <c r="F219" s="10">
        <v>6069.82</v>
      </c>
      <c r="G219" s="10">
        <f t="shared" si="42"/>
        <v>0</v>
      </c>
      <c r="H219" s="10">
        <f t="shared" si="43"/>
        <v>0</v>
      </c>
      <c r="I219" s="10"/>
      <c r="J219" s="50" t="s">
        <v>88</v>
      </c>
      <c r="K219" s="11">
        <v>6811</v>
      </c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>
        <v>44644</v>
      </c>
      <c r="B220" s="111" t="s">
        <v>280</v>
      </c>
      <c r="C220" s="112" t="s">
        <v>66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>
        <v>695043.16</v>
      </c>
      <c r="J220" s="50"/>
      <c r="K220" s="11">
        <v>4760</v>
      </c>
      <c r="L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>
        <v>44662</v>
      </c>
      <c r="B221" s="111" t="s">
        <v>281</v>
      </c>
      <c r="C221" s="112" t="s">
        <v>66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>
        <v>121396.34</v>
      </c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>
        <v>44663</v>
      </c>
      <c r="B222" s="8" t="s">
        <v>282</v>
      </c>
      <c r="C222" s="112" t="s">
        <v>72</v>
      </c>
      <c r="D222" s="10"/>
      <c r="E222" s="10">
        <f t="shared" si="44"/>
        <v>0</v>
      </c>
      <c r="F222" s="10">
        <v>12290.33</v>
      </c>
      <c r="G222" s="10">
        <f t="shared" si="42"/>
        <v>0</v>
      </c>
      <c r="H222" s="10">
        <f t="shared" si="43"/>
        <v>0</v>
      </c>
      <c r="I222" s="10"/>
      <c r="J222" s="50" t="s">
        <v>88</v>
      </c>
      <c r="K222" s="11">
        <v>6811</v>
      </c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>
        <v>44665</v>
      </c>
      <c r="B223" s="8" t="s">
        <v>283</v>
      </c>
      <c r="C223" s="112" t="s">
        <v>80</v>
      </c>
      <c r="D223" s="10"/>
      <c r="E223" s="10">
        <f t="shared" si="44"/>
        <v>0</v>
      </c>
      <c r="F223" s="10"/>
      <c r="G223" s="10">
        <v>-11032.65</v>
      </c>
      <c r="H223" s="10">
        <f t="shared" si="43"/>
        <v>0</v>
      </c>
      <c r="I223" s="10"/>
      <c r="J223" s="50" t="s">
        <v>88</v>
      </c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>
        <v>44672</v>
      </c>
      <c r="B224" s="8" t="s">
        <v>284</v>
      </c>
      <c r="C224" s="112" t="s">
        <v>80</v>
      </c>
      <c r="D224" s="10"/>
      <c r="E224" s="10">
        <f t="shared" si="44"/>
        <v>0</v>
      </c>
      <c r="F224" s="10"/>
      <c r="G224" s="10">
        <v>25535.38</v>
      </c>
      <c r="H224" s="10">
        <f t="shared" si="43"/>
        <v>0</v>
      </c>
      <c r="I224" s="10"/>
      <c r="J224" s="50" t="s">
        <v>88</v>
      </c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>
        <v>44676</v>
      </c>
      <c r="B225" s="8" t="s">
        <v>285</v>
      </c>
      <c r="C225" s="112" t="s">
        <v>72</v>
      </c>
      <c r="D225" s="10"/>
      <c r="E225" s="10">
        <f t="shared" si="44"/>
        <v>0</v>
      </c>
      <c r="F225" s="10">
        <v>125333.65</v>
      </c>
      <c r="G225" s="10">
        <f t="shared" si="42"/>
        <v>0</v>
      </c>
      <c r="H225" s="10">
        <f t="shared" si="43"/>
        <v>0</v>
      </c>
      <c r="I225" s="10"/>
      <c r="J225" s="50" t="s">
        <v>91</v>
      </c>
      <c r="K225" s="11">
        <v>6811</v>
      </c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>
        <v>44691</v>
      </c>
      <c r="B226" s="111" t="s">
        <v>286</v>
      </c>
      <c r="C226" s="112" t="s">
        <v>66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>
        <v>137623.98000000001</v>
      </c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>
        <v>44693</v>
      </c>
      <c r="B227" s="111" t="s">
        <v>287</v>
      </c>
      <c r="C227" s="112" t="s">
        <v>66</v>
      </c>
      <c r="D227" s="10"/>
      <c r="E227" s="10">
        <f t="shared" si="44"/>
        <v>0</v>
      </c>
      <c r="F227" s="10"/>
      <c r="G227" s="10">
        <f t="shared" si="42"/>
        <v>0</v>
      </c>
      <c r="H227" s="10">
        <f t="shared" si="43"/>
        <v>0</v>
      </c>
      <c r="I227" s="10">
        <v>27909.38</v>
      </c>
      <c r="J227" s="50"/>
      <c r="K227" s="11">
        <v>4760</v>
      </c>
      <c r="L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>
        <v>44701</v>
      </c>
      <c r="B228" s="111" t="s">
        <v>288</v>
      </c>
      <c r="C228" s="112" t="s">
        <v>66</v>
      </c>
      <c r="D228" s="10"/>
      <c r="E228" s="10">
        <f t="shared" si="44"/>
        <v>0</v>
      </c>
      <c r="F228" s="10"/>
      <c r="G228" s="10">
        <f t="shared" si="42"/>
        <v>0</v>
      </c>
      <c r="H228" s="10">
        <f t="shared" si="43"/>
        <v>0</v>
      </c>
      <c r="I228" s="10">
        <v>121396.34</v>
      </c>
      <c r="J228" s="50"/>
      <c r="K228" s="11">
        <v>4760</v>
      </c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>
        <v>44721</v>
      </c>
      <c r="B229" s="8" t="s">
        <v>289</v>
      </c>
      <c r="C229" s="112" t="s">
        <v>80</v>
      </c>
      <c r="D229" s="10"/>
      <c r="E229" s="10">
        <f t="shared" si="44"/>
        <v>0</v>
      </c>
      <c r="F229" s="10"/>
      <c r="G229" s="10">
        <v>51663.11</v>
      </c>
      <c r="H229" s="10">
        <f t="shared" ref="H229:H242" si="45">+D229</f>
        <v>0</v>
      </c>
      <c r="I229" s="10"/>
      <c r="J229" s="50" t="s">
        <v>88</v>
      </c>
      <c r="K229" s="11"/>
      <c r="L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>
        <v>44742</v>
      </c>
      <c r="B230" s="8" t="s">
        <v>290</v>
      </c>
      <c r="C230" s="112" t="s">
        <v>123</v>
      </c>
      <c r="D230" s="10"/>
      <c r="E230" s="10">
        <f t="shared" si="44"/>
        <v>0</v>
      </c>
      <c r="F230" s="10">
        <v>344820.56</v>
      </c>
      <c r="G230" s="10">
        <f t="shared" ref="G230:G242" si="46">IF(J230&gt;0,0,F230)</f>
        <v>0</v>
      </c>
      <c r="H230" s="10">
        <f t="shared" si="45"/>
        <v>0</v>
      </c>
      <c r="I230" s="10"/>
      <c r="J230" s="50" t="s">
        <v>91</v>
      </c>
      <c r="K230" s="11">
        <v>6811</v>
      </c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 t="s">
        <v>291</v>
      </c>
      <c r="B231" s="111" t="s">
        <v>292</v>
      </c>
      <c r="C231" s="112" t="s">
        <v>66</v>
      </c>
      <c r="D231" s="10"/>
      <c r="E231" s="10">
        <f t="shared" si="44"/>
        <v>0</v>
      </c>
      <c r="F231" s="10"/>
      <c r="G231" s="10">
        <f t="shared" si="46"/>
        <v>0</v>
      </c>
      <c r="H231" s="10">
        <f t="shared" si="45"/>
        <v>0</v>
      </c>
      <c r="I231" s="10"/>
      <c r="J231" s="50"/>
      <c r="K231" s="11"/>
      <c r="L231" s="10">
        <v>344820.56</v>
      </c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>
        <v>44735</v>
      </c>
      <c r="B232" s="111" t="s">
        <v>293</v>
      </c>
      <c r="C232" s="112" t="s">
        <v>66</v>
      </c>
      <c r="D232" s="10"/>
      <c r="E232" s="10">
        <f t="shared" si="44"/>
        <v>0</v>
      </c>
      <c r="F232" s="10"/>
      <c r="G232" s="10">
        <f t="shared" si="46"/>
        <v>0</v>
      </c>
      <c r="H232" s="10">
        <f t="shared" si="45"/>
        <v>0</v>
      </c>
      <c r="I232" s="10">
        <v>137623.98000000001</v>
      </c>
      <c r="J232" s="50"/>
      <c r="K232" s="11">
        <v>4760</v>
      </c>
      <c r="L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 t="s">
        <v>291</v>
      </c>
      <c r="B233" s="8" t="s">
        <v>294</v>
      </c>
      <c r="C233" s="112" t="s">
        <v>123</v>
      </c>
      <c r="D233" s="10"/>
      <c r="E233" s="10">
        <f t="shared" ref="E233:E242" si="47">+D233</f>
        <v>0</v>
      </c>
      <c r="F233" s="10">
        <v>191713.94</v>
      </c>
      <c r="G233" s="10">
        <f t="shared" si="46"/>
        <v>0</v>
      </c>
      <c r="H233" s="10">
        <f t="shared" si="45"/>
        <v>0</v>
      </c>
      <c r="I233" s="10"/>
      <c r="J233" s="50" t="s">
        <v>91</v>
      </c>
      <c r="K233" s="11">
        <v>6811</v>
      </c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 t="s">
        <v>291</v>
      </c>
      <c r="B234" s="111" t="s">
        <v>295</v>
      </c>
      <c r="C234" s="112" t="s">
        <v>66</v>
      </c>
      <c r="D234" s="10"/>
      <c r="E234" s="10">
        <f t="shared" si="47"/>
        <v>0</v>
      </c>
      <c r="F234" s="10"/>
      <c r="G234" s="10">
        <f t="shared" si="46"/>
        <v>0</v>
      </c>
      <c r="H234" s="10">
        <f t="shared" si="45"/>
        <v>0</v>
      </c>
      <c r="I234" s="10"/>
      <c r="J234" s="50"/>
      <c r="K234" s="11"/>
      <c r="L234" s="10">
        <v>191713.94</v>
      </c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>
        <v>44501</v>
      </c>
      <c r="B235" s="122" t="s">
        <v>307</v>
      </c>
      <c r="C235" s="53" t="s">
        <v>51</v>
      </c>
      <c r="D235" s="10"/>
      <c r="E235" s="10">
        <f t="shared" si="47"/>
        <v>0</v>
      </c>
      <c r="F235" s="10"/>
      <c r="G235" s="10">
        <f t="shared" si="46"/>
        <v>0</v>
      </c>
      <c r="H235" s="10">
        <f t="shared" si="45"/>
        <v>0</v>
      </c>
      <c r="I235" s="10">
        <v>872723.62</v>
      </c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3" t="s">
        <v>51</v>
      </c>
      <c r="D236" s="10"/>
      <c r="E236" s="10">
        <f t="shared" si="47"/>
        <v>0</v>
      </c>
      <c r="F236" s="10"/>
      <c r="G236" s="10">
        <f t="shared" si="46"/>
        <v>0</v>
      </c>
      <c r="H236" s="10">
        <f t="shared" si="45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47" t="s">
        <v>296</v>
      </c>
      <c r="B237" s="8"/>
      <c r="C237" s="53" t="s">
        <v>51</v>
      </c>
      <c r="D237" s="10"/>
      <c r="E237" s="10">
        <f t="shared" si="47"/>
        <v>0</v>
      </c>
      <c r="F237" s="10"/>
      <c r="G237" s="10">
        <f t="shared" si="46"/>
        <v>0</v>
      </c>
      <c r="H237" s="10">
        <f t="shared" si="45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>
        <v>44777</v>
      </c>
      <c r="B238" s="111" t="s">
        <v>297</v>
      </c>
      <c r="C238" s="53" t="s">
        <v>66</v>
      </c>
      <c r="D238" s="10"/>
      <c r="E238" s="10">
        <f t="shared" si="47"/>
        <v>0</v>
      </c>
      <c r="F238" s="10"/>
      <c r="G238" s="10">
        <f t="shared" si="46"/>
        <v>0</v>
      </c>
      <c r="H238" s="10">
        <f t="shared" si="45"/>
        <v>0</v>
      </c>
      <c r="I238" s="10">
        <v>191713.94</v>
      </c>
      <c r="J238" s="50"/>
      <c r="K238" s="11">
        <v>4760</v>
      </c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>
        <v>44777</v>
      </c>
      <c r="B239" s="111" t="s">
        <v>298</v>
      </c>
      <c r="C239" s="53" t="s">
        <v>66</v>
      </c>
      <c r="D239" s="10"/>
      <c r="E239" s="10">
        <f t="shared" si="47"/>
        <v>0</v>
      </c>
      <c r="F239" s="10"/>
      <c r="G239" s="10">
        <f t="shared" si="46"/>
        <v>0</v>
      </c>
      <c r="H239" s="10">
        <f t="shared" si="45"/>
        <v>0</v>
      </c>
      <c r="I239" s="10">
        <v>344820.56</v>
      </c>
      <c r="J239" s="50"/>
      <c r="K239" s="11">
        <v>4760</v>
      </c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>
        <v>44803</v>
      </c>
      <c r="B240" s="8" t="s">
        <v>299</v>
      </c>
      <c r="C240" s="53" t="s">
        <v>72</v>
      </c>
      <c r="D240" s="10"/>
      <c r="E240" s="10">
        <f t="shared" si="47"/>
        <v>0</v>
      </c>
      <c r="F240" s="10">
        <v>3988.31</v>
      </c>
      <c r="G240" s="10">
        <f t="shared" si="46"/>
        <v>0</v>
      </c>
      <c r="H240" s="10">
        <f t="shared" si="45"/>
        <v>0</v>
      </c>
      <c r="I240" s="10"/>
      <c r="J240" s="50" t="s">
        <v>91</v>
      </c>
      <c r="K240" s="11">
        <v>6811</v>
      </c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>
        <v>44819</v>
      </c>
      <c r="B241" s="111" t="s">
        <v>305</v>
      </c>
      <c r="C241" s="53" t="s">
        <v>66</v>
      </c>
      <c r="D241" s="10"/>
      <c r="E241" s="10">
        <f t="shared" si="47"/>
        <v>0</v>
      </c>
      <c r="F241" s="10"/>
      <c r="G241" s="10">
        <f t="shared" si="46"/>
        <v>0</v>
      </c>
      <c r="H241" s="10">
        <f t="shared" si="45"/>
        <v>0</v>
      </c>
      <c r="I241" s="10"/>
      <c r="J241" s="50"/>
      <c r="K241" s="11"/>
      <c r="L241" s="10">
        <v>3988.31</v>
      </c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x14ac:dyDescent="0.2">
      <c r="A242" s="54">
        <v>44783</v>
      </c>
      <c r="B242" s="55" t="s">
        <v>300</v>
      </c>
      <c r="C242" s="56" t="s">
        <v>72</v>
      </c>
      <c r="E242" s="120">
        <f t="shared" si="47"/>
        <v>0</v>
      </c>
      <c r="F242" s="121">
        <v>17063.349999999999</v>
      </c>
      <c r="G242" s="120">
        <f t="shared" si="46"/>
        <v>0</v>
      </c>
      <c r="H242" s="120">
        <f t="shared" si="45"/>
        <v>0</v>
      </c>
      <c r="I242" s="121"/>
      <c r="J242" s="93" t="s">
        <v>91</v>
      </c>
      <c r="K242" s="94">
        <v>6824</v>
      </c>
      <c r="L242" s="121"/>
    </row>
    <row r="243" spans="1:254" s="12" customFormat="1" ht="14.1" customHeight="1" x14ac:dyDescent="0.2">
      <c r="A243" s="7">
        <v>44852</v>
      </c>
      <c r="B243" s="111" t="s">
        <v>303</v>
      </c>
      <c r="C243" s="53" t="s">
        <v>66</v>
      </c>
      <c r="D243" s="10"/>
      <c r="E243" s="10">
        <f>+D243</f>
        <v>0</v>
      </c>
      <c r="F243" s="10"/>
      <c r="G243" s="10">
        <f>IF(J243&gt;0,0,F243)</f>
        <v>0</v>
      </c>
      <c r="H243" s="10">
        <f>+D243</f>
        <v>0</v>
      </c>
      <c r="I243" s="10"/>
      <c r="J243" s="50"/>
      <c r="K243" s="11"/>
      <c r="L243" s="10">
        <v>17063.349999999999</v>
      </c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</row>
    <row r="244" spans="1:254" x14ac:dyDescent="0.2">
      <c r="A244" s="54">
        <v>44855</v>
      </c>
      <c r="B244" s="55" t="s">
        <v>301</v>
      </c>
      <c r="C244" s="56" t="s">
        <v>72</v>
      </c>
      <c r="E244" s="10">
        <f t="shared" ref="E244:E299" si="48">+D244</f>
        <v>0</v>
      </c>
      <c r="F244" s="121">
        <v>40871.21</v>
      </c>
      <c r="G244" s="10">
        <f t="shared" ref="G244:G299" si="49">IF(J244&gt;0,0,F244)</f>
        <v>0</v>
      </c>
      <c r="H244" s="10">
        <f t="shared" ref="H244:H300" si="50">+D244</f>
        <v>0</v>
      </c>
      <c r="I244" s="121"/>
      <c r="J244" s="93" t="s">
        <v>302</v>
      </c>
      <c r="K244" s="94">
        <v>6811</v>
      </c>
      <c r="L244" s="121"/>
    </row>
    <row r="245" spans="1:254" x14ac:dyDescent="0.2">
      <c r="A245" s="54">
        <v>44855</v>
      </c>
      <c r="B245" s="122" t="s">
        <v>304</v>
      </c>
      <c r="C245" s="56" t="s">
        <v>66</v>
      </c>
      <c r="E245" s="10">
        <f t="shared" si="48"/>
        <v>0</v>
      </c>
      <c r="F245" s="121"/>
      <c r="G245" s="10">
        <f>IF(I245&gt;0,0,F245)</f>
        <v>0</v>
      </c>
      <c r="H245" s="10">
        <f t="shared" si="50"/>
        <v>0</v>
      </c>
      <c r="I245" s="121">
        <v>21051.66</v>
      </c>
      <c r="K245" s="94">
        <v>4760</v>
      </c>
      <c r="L245" s="121"/>
      <c r="N245" s="57" t="s">
        <v>308</v>
      </c>
    </row>
    <row r="246" spans="1:254" x14ac:dyDescent="0.2">
      <c r="A246" s="54">
        <v>44862</v>
      </c>
      <c r="B246" s="55" t="s">
        <v>306</v>
      </c>
      <c r="C246" s="56" t="s">
        <v>72</v>
      </c>
      <c r="E246" s="10">
        <f t="shared" si="48"/>
        <v>0</v>
      </c>
      <c r="F246" s="121">
        <v>1300</v>
      </c>
      <c r="G246" s="10">
        <f t="shared" si="49"/>
        <v>0</v>
      </c>
      <c r="H246" s="10">
        <f t="shared" si="50"/>
        <v>0</v>
      </c>
      <c r="I246" s="121"/>
      <c r="J246" s="93" t="s">
        <v>101</v>
      </c>
      <c r="K246" s="94">
        <v>6849</v>
      </c>
      <c r="L246" s="121"/>
    </row>
    <row r="247" spans="1:254" x14ac:dyDescent="0.2">
      <c r="A247" s="54">
        <v>44883</v>
      </c>
      <c r="B247" s="122" t="s">
        <v>311</v>
      </c>
      <c r="C247" s="56" t="s">
        <v>66</v>
      </c>
      <c r="E247" s="10">
        <f t="shared" si="48"/>
        <v>0</v>
      </c>
      <c r="F247" s="121"/>
      <c r="G247" s="10">
        <f t="shared" si="49"/>
        <v>0</v>
      </c>
      <c r="H247" s="10">
        <f t="shared" si="50"/>
        <v>0</v>
      </c>
      <c r="I247" s="121"/>
      <c r="L247" s="121">
        <v>42171.21</v>
      </c>
    </row>
    <row r="248" spans="1:254" x14ac:dyDescent="0.2">
      <c r="A248" s="54">
        <v>44894</v>
      </c>
      <c r="B248" s="122" t="s">
        <v>309</v>
      </c>
      <c r="C248" s="56" t="s">
        <v>66</v>
      </c>
      <c r="E248" s="10">
        <f t="shared" si="48"/>
        <v>0</v>
      </c>
      <c r="F248" s="121"/>
      <c r="G248" s="10">
        <f t="shared" si="49"/>
        <v>0</v>
      </c>
      <c r="H248" s="10">
        <f t="shared" si="50"/>
        <v>0</v>
      </c>
      <c r="I248" s="121">
        <v>17063.349999999999</v>
      </c>
      <c r="K248" s="94">
        <v>4760</v>
      </c>
      <c r="L248" s="121"/>
    </row>
    <row r="249" spans="1:254" x14ac:dyDescent="0.2">
      <c r="A249" s="54">
        <v>44904</v>
      </c>
      <c r="B249" s="55" t="s">
        <v>310</v>
      </c>
      <c r="C249" s="56" t="s">
        <v>72</v>
      </c>
      <c r="E249" s="10">
        <f t="shared" si="48"/>
        <v>0</v>
      </c>
      <c r="F249" s="121">
        <v>2885.4</v>
      </c>
      <c r="G249" s="10">
        <f t="shared" si="49"/>
        <v>0</v>
      </c>
      <c r="H249" s="10">
        <f t="shared" si="50"/>
        <v>0</v>
      </c>
      <c r="I249" s="121"/>
      <c r="J249" s="93" t="s">
        <v>91</v>
      </c>
      <c r="K249" s="94">
        <v>6811</v>
      </c>
      <c r="L249" s="121"/>
      <c r="M249" s="113" t="s">
        <v>93</v>
      </c>
    </row>
    <row r="250" spans="1:254" x14ac:dyDescent="0.2">
      <c r="A250" s="54">
        <v>44911</v>
      </c>
      <c r="B250" s="122" t="s">
        <v>312</v>
      </c>
      <c r="C250" s="56" t="s">
        <v>66</v>
      </c>
      <c r="E250" s="10">
        <f t="shared" si="48"/>
        <v>0</v>
      </c>
      <c r="F250" s="121"/>
      <c r="G250" s="10">
        <f t="shared" si="49"/>
        <v>0</v>
      </c>
      <c r="H250" s="10">
        <f t="shared" si="50"/>
        <v>0</v>
      </c>
      <c r="I250" s="121"/>
      <c r="L250" s="121">
        <v>2885.4</v>
      </c>
    </row>
    <row r="251" spans="1:254" x14ac:dyDescent="0.2">
      <c r="A251" s="54">
        <v>44938</v>
      </c>
      <c r="B251" s="55" t="s">
        <v>313</v>
      </c>
      <c r="C251" s="56" t="s">
        <v>72</v>
      </c>
      <c r="E251" s="10">
        <f t="shared" si="48"/>
        <v>0</v>
      </c>
      <c r="F251" s="121">
        <v>1586.05</v>
      </c>
      <c r="G251" s="10">
        <f t="shared" si="49"/>
        <v>0</v>
      </c>
      <c r="H251" s="10">
        <f t="shared" si="50"/>
        <v>0</v>
      </c>
      <c r="I251" s="121"/>
      <c r="J251" s="93" t="s">
        <v>91</v>
      </c>
      <c r="K251" s="94">
        <v>6811</v>
      </c>
      <c r="L251" s="121"/>
    </row>
    <row r="252" spans="1:254" x14ac:dyDescent="0.2">
      <c r="A252" s="54">
        <v>44967</v>
      </c>
      <c r="B252" s="55" t="s">
        <v>314</v>
      </c>
      <c r="C252" s="56" t="s">
        <v>72</v>
      </c>
      <c r="E252" s="10">
        <f t="shared" si="48"/>
        <v>0</v>
      </c>
      <c r="F252" s="121">
        <v>923.16</v>
      </c>
      <c r="G252" s="10">
        <f t="shared" si="49"/>
        <v>0</v>
      </c>
      <c r="H252" s="10">
        <f t="shared" si="50"/>
        <v>0</v>
      </c>
      <c r="I252" s="121"/>
      <c r="J252" s="93" t="s">
        <v>91</v>
      </c>
      <c r="K252" s="94">
        <v>6811</v>
      </c>
      <c r="L252" s="121"/>
    </row>
    <row r="253" spans="1:254" x14ac:dyDescent="0.2">
      <c r="A253" s="54">
        <v>44985</v>
      </c>
      <c r="B253" s="122" t="s">
        <v>320</v>
      </c>
      <c r="C253" s="56" t="s">
        <v>66</v>
      </c>
      <c r="E253" s="10">
        <f t="shared" si="48"/>
        <v>0</v>
      </c>
      <c r="F253" s="121"/>
      <c r="G253" s="10">
        <f t="shared" si="49"/>
        <v>0</v>
      </c>
      <c r="H253" s="10">
        <f t="shared" si="50"/>
        <v>0</v>
      </c>
      <c r="I253" s="121"/>
      <c r="L253" s="121">
        <v>2509.21</v>
      </c>
    </row>
    <row r="254" spans="1:254" x14ac:dyDescent="0.2">
      <c r="A254" s="54">
        <v>44985</v>
      </c>
      <c r="B254" s="8" t="s">
        <v>315</v>
      </c>
      <c r="C254" s="56" t="s">
        <v>72</v>
      </c>
      <c r="E254" s="10">
        <f t="shared" si="48"/>
        <v>0</v>
      </c>
      <c r="F254" s="121">
        <v>341723.76</v>
      </c>
      <c r="G254" s="10">
        <f t="shared" si="49"/>
        <v>0</v>
      </c>
      <c r="H254" s="10">
        <f t="shared" si="50"/>
        <v>0</v>
      </c>
      <c r="I254" s="121"/>
      <c r="J254" s="93" t="s">
        <v>88</v>
      </c>
      <c r="K254" s="94">
        <v>6811</v>
      </c>
      <c r="L254" s="121"/>
    </row>
    <row r="255" spans="1:254" x14ac:dyDescent="0.2">
      <c r="A255" s="54">
        <v>44950</v>
      </c>
      <c r="B255" s="122" t="s">
        <v>316</v>
      </c>
      <c r="C255" s="56" t="s">
        <v>66</v>
      </c>
      <c r="E255" s="10">
        <f t="shared" si="48"/>
        <v>0</v>
      </c>
      <c r="F255" s="121"/>
      <c r="G255" s="10">
        <f t="shared" si="49"/>
        <v>0</v>
      </c>
      <c r="H255" s="10">
        <f t="shared" si="50"/>
        <v>0</v>
      </c>
      <c r="I255" s="121">
        <v>2885.4</v>
      </c>
      <c r="K255" s="94">
        <v>4760</v>
      </c>
      <c r="L255" s="121"/>
    </row>
    <row r="256" spans="1:254" x14ac:dyDescent="0.2">
      <c r="A256" s="54">
        <v>44957</v>
      </c>
      <c r="B256" s="122" t="s">
        <v>317</v>
      </c>
      <c r="C256" s="56" t="s">
        <v>66</v>
      </c>
      <c r="E256" s="10">
        <f t="shared" si="48"/>
        <v>0</v>
      </c>
      <c r="F256" s="121"/>
      <c r="G256" s="10">
        <f t="shared" si="49"/>
        <v>0</v>
      </c>
      <c r="H256" s="10">
        <f t="shared" si="50"/>
        <v>0</v>
      </c>
      <c r="I256" s="121">
        <v>42171.21</v>
      </c>
      <c r="K256" s="94">
        <v>4760</v>
      </c>
      <c r="L256" s="121"/>
    </row>
    <row r="257" spans="1:12" x14ac:dyDescent="0.2">
      <c r="A257" s="54">
        <v>45006</v>
      </c>
      <c r="B257" s="55" t="s">
        <v>318</v>
      </c>
      <c r="C257" s="56" t="s">
        <v>72</v>
      </c>
      <c r="E257" s="10">
        <f t="shared" si="48"/>
        <v>0</v>
      </c>
      <c r="F257" s="121">
        <v>910</v>
      </c>
      <c r="G257" s="10">
        <f t="shared" si="49"/>
        <v>910</v>
      </c>
      <c r="H257" s="10">
        <f t="shared" si="50"/>
        <v>0</v>
      </c>
      <c r="I257" s="121"/>
      <c r="K257" s="94">
        <v>6849</v>
      </c>
      <c r="L257" s="121"/>
    </row>
    <row r="258" spans="1:12" x14ac:dyDescent="0.2">
      <c r="A258" s="54">
        <v>45015</v>
      </c>
      <c r="B258" s="55" t="s">
        <v>319</v>
      </c>
      <c r="C258" s="56" t="s">
        <v>72</v>
      </c>
      <c r="E258" s="10">
        <f t="shared" si="48"/>
        <v>0</v>
      </c>
      <c r="F258" s="121">
        <v>2020</v>
      </c>
      <c r="G258" s="10">
        <f t="shared" si="49"/>
        <v>0</v>
      </c>
      <c r="H258" s="10">
        <f t="shared" si="50"/>
        <v>0</v>
      </c>
      <c r="I258" s="121"/>
      <c r="J258" s="93" t="s">
        <v>91</v>
      </c>
      <c r="K258" s="94">
        <v>6811</v>
      </c>
      <c r="L258" s="121"/>
    </row>
    <row r="259" spans="1:12" x14ac:dyDescent="0.2">
      <c r="A259" s="54">
        <v>45026</v>
      </c>
      <c r="B259" s="122" t="s">
        <v>321</v>
      </c>
      <c r="C259" s="56" t="s">
        <v>66</v>
      </c>
      <c r="E259" s="10">
        <f t="shared" si="48"/>
        <v>0</v>
      </c>
      <c r="F259" s="121"/>
      <c r="G259" s="10">
        <f t="shared" si="49"/>
        <v>0</v>
      </c>
      <c r="H259" s="10">
        <f t="shared" si="50"/>
        <v>0</v>
      </c>
      <c r="I259" s="121">
        <v>2509.21</v>
      </c>
      <c r="K259" s="94">
        <v>4760</v>
      </c>
      <c r="L259" s="121"/>
    </row>
    <row r="260" spans="1:12" x14ac:dyDescent="0.2">
      <c r="A260" s="54">
        <v>45028</v>
      </c>
      <c r="B260" s="122" t="s">
        <v>323</v>
      </c>
      <c r="C260" s="56" t="s">
        <v>66</v>
      </c>
      <c r="E260" s="10">
        <f t="shared" si="48"/>
        <v>0</v>
      </c>
      <c r="F260" s="121"/>
      <c r="G260" s="10">
        <f t="shared" si="49"/>
        <v>0</v>
      </c>
      <c r="H260" s="10">
        <f t="shared" si="50"/>
        <v>0</v>
      </c>
      <c r="I260" s="121"/>
      <c r="L260" s="121">
        <v>344653.76</v>
      </c>
    </row>
    <row r="261" spans="1:12" x14ac:dyDescent="0.2">
      <c r="A261" s="54">
        <v>45030</v>
      </c>
      <c r="B261" s="55" t="s">
        <v>322</v>
      </c>
      <c r="C261" s="56" t="s">
        <v>72</v>
      </c>
      <c r="E261" s="10">
        <f t="shared" si="48"/>
        <v>0</v>
      </c>
      <c r="F261" s="121">
        <v>39456</v>
      </c>
      <c r="G261" s="10">
        <f t="shared" si="49"/>
        <v>0</v>
      </c>
      <c r="H261" s="10">
        <f t="shared" si="50"/>
        <v>0</v>
      </c>
      <c r="I261" s="121"/>
      <c r="J261" s="93" t="s">
        <v>91</v>
      </c>
      <c r="K261" s="94">
        <v>6811</v>
      </c>
      <c r="L261" s="121"/>
    </row>
    <row r="262" spans="1:12" x14ac:dyDescent="0.2">
      <c r="A262" s="54">
        <v>45008</v>
      </c>
      <c r="B262" s="55" t="s">
        <v>324</v>
      </c>
      <c r="C262" s="56" t="s">
        <v>80</v>
      </c>
      <c r="E262" s="10">
        <f t="shared" si="48"/>
        <v>0</v>
      </c>
      <c r="F262" s="121"/>
      <c r="G262" s="10">
        <v>66396.320000000007</v>
      </c>
      <c r="H262" s="10">
        <f t="shared" si="50"/>
        <v>0</v>
      </c>
      <c r="I262" s="121"/>
      <c r="J262" s="93" t="s">
        <v>88</v>
      </c>
      <c r="L262" s="121"/>
    </row>
    <row r="263" spans="1:12" x14ac:dyDescent="0.2">
      <c r="A263" s="54">
        <v>45064</v>
      </c>
      <c r="B263" s="122" t="s">
        <v>331</v>
      </c>
      <c r="C263" s="56" t="s">
        <v>66</v>
      </c>
      <c r="E263" s="10">
        <f t="shared" si="48"/>
        <v>0</v>
      </c>
      <c r="F263" s="121"/>
      <c r="G263" s="10">
        <f t="shared" si="49"/>
        <v>0</v>
      </c>
      <c r="H263" s="10">
        <f t="shared" si="50"/>
        <v>0</v>
      </c>
      <c r="I263" s="121"/>
      <c r="L263" s="121">
        <v>39456</v>
      </c>
    </row>
    <row r="264" spans="1:12" x14ac:dyDescent="0.2">
      <c r="A264" s="54">
        <v>45070</v>
      </c>
      <c r="B264" s="122" t="s">
        <v>325</v>
      </c>
      <c r="C264" s="56" t="s">
        <v>66</v>
      </c>
      <c r="E264" s="10">
        <f t="shared" si="48"/>
        <v>0</v>
      </c>
      <c r="F264" s="121"/>
      <c r="G264" s="10">
        <f t="shared" si="49"/>
        <v>0</v>
      </c>
      <c r="H264" s="10">
        <f t="shared" si="50"/>
        <v>0</v>
      </c>
      <c r="I264" s="121">
        <v>344653.76</v>
      </c>
      <c r="K264" s="94">
        <v>4760</v>
      </c>
      <c r="L264" s="121"/>
    </row>
    <row r="265" spans="1:12" x14ac:dyDescent="0.2">
      <c r="A265" s="54">
        <v>45083</v>
      </c>
      <c r="B265" s="55" t="s">
        <v>326</v>
      </c>
      <c r="C265" s="56" t="s">
        <v>72</v>
      </c>
      <c r="E265" s="10">
        <f t="shared" si="48"/>
        <v>0</v>
      </c>
      <c r="F265" s="121">
        <v>986.99</v>
      </c>
      <c r="G265" s="10">
        <f t="shared" si="49"/>
        <v>0</v>
      </c>
      <c r="H265" s="10">
        <f t="shared" si="50"/>
        <v>0</v>
      </c>
      <c r="I265" s="121"/>
      <c r="J265" s="93" t="s">
        <v>91</v>
      </c>
      <c r="K265" s="94">
        <v>6811</v>
      </c>
      <c r="L265" s="121"/>
    </row>
    <row r="266" spans="1:12" x14ac:dyDescent="0.2">
      <c r="A266" s="54">
        <v>45092</v>
      </c>
      <c r="B266" s="122" t="s">
        <v>329</v>
      </c>
      <c r="C266" s="56" t="s">
        <v>66</v>
      </c>
      <c r="E266" s="10">
        <f t="shared" si="48"/>
        <v>0</v>
      </c>
      <c r="F266" s="121"/>
      <c r="G266" s="10">
        <f t="shared" si="49"/>
        <v>0</v>
      </c>
      <c r="H266" s="10">
        <f t="shared" si="50"/>
        <v>0</v>
      </c>
      <c r="I266" s="121"/>
      <c r="L266" s="121">
        <v>986.99</v>
      </c>
    </row>
    <row r="267" spans="1:12" x14ac:dyDescent="0.2">
      <c r="A267" s="54" t="s">
        <v>327</v>
      </c>
      <c r="B267" s="55" t="s">
        <v>328</v>
      </c>
      <c r="C267" s="56" t="s">
        <v>72</v>
      </c>
      <c r="E267" s="10">
        <f t="shared" si="48"/>
        <v>0</v>
      </c>
      <c r="F267" s="121">
        <v>4808.13</v>
      </c>
      <c r="G267" s="10">
        <f t="shared" si="49"/>
        <v>0</v>
      </c>
      <c r="H267" s="10">
        <f t="shared" si="50"/>
        <v>0</v>
      </c>
      <c r="I267" s="121"/>
      <c r="J267" s="93" t="s">
        <v>85</v>
      </c>
      <c r="K267" s="94">
        <v>6861</v>
      </c>
      <c r="L267" s="121"/>
    </row>
    <row r="268" spans="1:12" x14ac:dyDescent="0.2">
      <c r="A268" s="54">
        <v>45100</v>
      </c>
      <c r="B268" s="122" t="s">
        <v>330</v>
      </c>
      <c r="C268" s="56" t="s">
        <v>66</v>
      </c>
      <c r="E268" s="10">
        <f t="shared" si="48"/>
        <v>0</v>
      </c>
      <c r="F268" s="121"/>
      <c r="G268" s="10">
        <f t="shared" si="49"/>
        <v>0</v>
      </c>
      <c r="H268" s="10">
        <f t="shared" si="50"/>
        <v>0</v>
      </c>
      <c r="I268" s="121">
        <v>39456</v>
      </c>
      <c r="K268" s="94">
        <v>4760</v>
      </c>
      <c r="L268" s="121"/>
    </row>
    <row r="269" spans="1:12" x14ac:dyDescent="0.2">
      <c r="A269" s="54" t="s">
        <v>327</v>
      </c>
      <c r="B269" s="122" t="s">
        <v>333</v>
      </c>
      <c r="C269" s="56" t="s">
        <v>66</v>
      </c>
      <c r="E269" s="10">
        <f t="shared" si="48"/>
        <v>0</v>
      </c>
      <c r="F269" s="121"/>
      <c r="G269" s="10">
        <f t="shared" si="49"/>
        <v>0</v>
      </c>
      <c r="H269" s="10">
        <f t="shared" si="50"/>
        <v>0</v>
      </c>
      <c r="I269" s="121"/>
      <c r="L269" s="121">
        <v>4808.13</v>
      </c>
    </row>
    <row r="270" spans="1:12" x14ac:dyDescent="0.2">
      <c r="A270" s="54" t="s">
        <v>327</v>
      </c>
      <c r="B270" s="55" t="s">
        <v>332</v>
      </c>
      <c r="E270" s="10">
        <f t="shared" si="48"/>
        <v>0</v>
      </c>
      <c r="F270" s="121">
        <v>178197.58</v>
      </c>
      <c r="G270" s="10">
        <f t="shared" si="49"/>
        <v>0</v>
      </c>
      <c r="H270" s="10">
        <f t="shared" si="50"/>
        <v>0</v>
      </c>
      <c r="I270" s="121"/>
      <c r="J270" s="93" t="s">
        <v>88</v>
      </c>
      <c r="K270" s="94">
        <v>6811</v>
      </c>
      <c r="L270" s="121"/>
    </row>
    <row r="271" spans="1:12" x14ac:dyDescent="0.2">
      <c r="A271" s="54" t="s">
        <v>327</v>
      </c>
      <c r="B271" s="122" t="s">
        <v>339</v>
      </c>
      <c r="C271" s="56" t="s">
        <v>66</v>
      </c>
      <c r="E271" s="10">
        <f t="shared" si="48"/>
        <v>0</v>
      </c>
      <c r="F271" s="121"/>
      <c r="G271" s="10">
        <f t="shared" si="49"/>
        <v>0</v>
      </c>
      <c r="H271" s="10">
        <f t="shared" si="50"/>
        <v>0</v>
      </c>
      <c r="I271" s="121"/>
      <c r="L271" s="121">
        <v>178197.58</v>
      </c>
    </row>
    <row r="272" spans="1:12" x14ac:dyDescent="0.2">
      <c r="E272" s="10">
        <f t="shared" si="48"/>
        <v>0</v>
      </c>
      <c r="F272" s="121"/>
      <c r="G272" s="10">
        <f t="shared" si="49"/>
        <v>0</v>
      </c>
      <c r="H272" s="10">
        <f t="shared" si="50"/>
        <v>0</v>
      </c>
      <c r="I272" s="121"/>
      <c r="L272" s="121"/>
    </row>
    <row r="273" spans="1:12" x14ac:dyDescent="0.2">
      <c r="E273" s="10">
        <f t="shared" si="48"/>
        <v>0</v>
      </c>
      <c r="F273" s="121"/>
      <c r="G273" s="10">
        <f t="shared" si="49"/>
        <v>0</v>
      </c>
      <c r="H273" s="10">
        <f t="shared" si="50"/>
        <v>0</v>
      </c>
      <c r="I273" s="121"/>
      <c r="L273" s="121"/>
    </row>
    <row r="274" spans="1:12" x14ac:dyDescent="0.2">
      <c r="A274" s="124" t="s">
        <v>334</v>
      </c>
      <c r="E274" s="10">
        <f t="shared" si="48"/>
        <v>0</v>
      </c>
      <c r="F274" s="121"/>
      <c r="G274" s="10">
        <f t="shared" si="49"/>
        <v>0</v>
      </c>
      <c r="H274" s="10">
        <f t="shared" si="50"/>
        <v>0</v>
      </c>
      <c r="I274" s="121"/>
      <c r="L274" s="121"/>
    </row>
    <row r="275" spans="1:12" x14ac:dyDescent="0.2">
      <c r="A275" s="54">
        <v>45153</v>
      </c>
      <c r="B275" s="55" t="s">
        <v>335</v>
      </c>
      <c r="C275" s="56" t="s">
        <v>72</v>
      </c>
      <c r="E275" s="10">
        <f t="shared" si="48"/>
        <v>0</v>
      </c>
      <c r="F275" s="121">
        <v>3699</v>
      </c>
      <c r="G275" s="10">
        <f t="shared" si="49"/>
        <v>0</v>
      </c>
      <c r="H275" s="10">
        <f t="shared" si="50"/>
        <v>0</v>
      </c>
      <c r="I275" s="121"/>
      <c r="J275" s="93" t="s">
        <v>91</v>
      </c>
      <c r="K275" s="94">
        <v>6811</v>
      </c>
      <c r="L275" s="121"/>
    </row>
    <row r="276" spans="1:12" x14ac:dyDescent="0.2">
      <c r="A276" s="54">
        <v>45112</v>
      </c>
      <c r="B276" s="122" t="s">
        <v>336</v>
      </c>
      <c r="C276" s="56" t="s">
        <v>66</v>
      </c>
      <c r="E276" s="10">
        <f t="shared" si="48"/>
        <v>0</v>
      </c>
      <c r="F276" s="121"/>
      <c r="G276" s="10">
        <f t="shared" si="49"/>
        <v>0</v>
      </c>
      <c r="H276" s="10">
        <f t="shared" si="50"/>
        <v>0</v>
      </c>
      <c r="I276" s="121">
        <v>986.99</v>
      </c>
      <c r="K276" s="94">
        <v>4760</v>
      </c>
      <c r="L276" s="121"/>
    </row>
    <row r="277" spans="1:12" x14ac:dyDescent="0.2">
      <c r="A277" s="54">
        <v>45135</v>
      </c>
      <c r="B277" s="122" t="s">
        <v>337</v>
      </c>
      <c r="C277" s="56" t="s">
        <v>66</v>
      </c>
      <c r="E277" s="10">
        <f t="shared" si="48"/>
        <v>0</v>
      </c>
      <c r="F277" s="121"/>
      <c r="G277" s="10">
        <f t="shared" si="49"/>
        <v>0</v>
      </c>
      <c r="H277" s="10">
        <f t="shared" si="50"/>
        <v>0</v>
      </c>
      <c r="I277" s="121">
        <v>4808.13</v>
      </c>
      <c r="K277" s="94">
        <v>4760</v>
      </c>
      <c r="L277" s="121"/>
    </row>
    <row r="278" spans="1:12" x14ac:dyDescent="0.2">
      <c r="A278" s="54">
        <v>45155</v>
      </c>
      <c r="B278" s="122" t="s">
        <v>338</v>
      </c>
      <c r="C278" s="56" t="s">
        <v>66</v>
      </c>
      <c r="E278" s="10">
        <f t="shared" si="48"/>
        <v>0</v>
      </c>
      <c r="F278" s="121"/>
      <c r="G278" s="10">
        <f t="shared" si="49"/>
        <v>0</v>
      </c>
      <c r="H278" s="10">
        <f t="shared" si="50"/>
        <v>0</v>
      </c>
      <c r="I278" s="121">
        <v>178197.58</v>
      </c>
      <c r="K278" s="94">
        <v>4760</v>
      </c>
      <c r="L278" s="121"/>
    </row>
    <row r="279" spans="1:12" x14ac:dyDescent="0.2">
      <c r="A279" s="54">
        <v>45182</v>
      </c>
      <c r="B279" s="122" t="s">
        <v>341</v>
      </c>
      <c r="C279" s="56" t="s">
        <v>66</v>
      </c>
      <c r="E279" s="10">
        <f t="shared" si="48"/>
        <v>0</v>
      </c>
      <c r="F279" s="121"/>
      <c r="G279" s="10">
        <f t="shared" si="49"/>
        <v>0</v>
      </c>
      <c r="H279" s="10">
        <f t="shared" si="50"/>
        <v>0</v>
      </c>
      <c r="I279" s="121"/>
      <c r="L279" s="121">
        <v>3699</v>
      </c>
    </row>
    <row r="280" spans="1:12" x14ac:dyDescent="0.2">
      <c r="A280" s="54">
        <v>45182</v>
      </c>
      <c r="B280" s="55" t="s">
        <v>340</v>
      </c>
      <c r="C280" s="56" t="s">
        <v>72</v>
      </c>
      <c r="E280" s="10">
        <f t="shared" si="48"/>
        <v>0</v>
      </c>
      <c r="F280" s="121">
        <v>1608</v>
      </c>
      <c r="G280" s="10">
        <f t="shared" si="49"/>
        <v>0</v>
      </c>
      <c r="H280" s="10">
        <f t="shared" si="50"/>
        <v>0</v>
      </c>
      <c r="I280" s="121"/>
      <c r="J280" s="93" t="s">
        <v>91</v>
      </c>
      <c r="K280" s="94">
        <v>6811</v>
      </c>
      <c r="L280" s="121"/>
    </row>
    <row r="281" spans="1:12" x14ac:dyDescent="0.2">
      <c r="A281" s="54">
        <v>45217</v>
      </c>
      <c r="B281" s="122" t="s">
        <v>343</v>
      </c>
      <c r="C281" s="56" t="s">
        <v>66</v>
      </c>
      <c r="E281" s="10">
        <f t="shared" si="48"/>
        <v>0</v>
      </c>
      <c r="F281" s="121"/>
      <c r="G281" s="10">
        <f t="shared" si="49"/>
        <v>0</v>
      </c>
      <c r="H281" s="10">
        <f t="shared" si="50"/>
        <v>0</v>
      </c>
      <c r="I281" s="121"/>
      <c r="L281" s="121">
        <v>1608</v>
      </c>
    </row>
    <row r="282" spans="1:12" x14ac:dyDescent="0.2">
      <c r="A282" s="54">
        <v>45229</v>
      </c>
      <c r="B282" s="55" t="s">
        <v>342</v>
      </c>
      <c r="C282" s="56" t="s">
        <v>72</v>
      </c>
      <c r="E282" s="10">
        <f t="shared" si="48"/>
        <v>0</v>
      </c>
      <c r="F282" s="121">
        <v>2225.5300000000002</v>
      </c>
      <c r="G282" s="10">
        <f t="shared" si="49"/>
        <v>0</v>
      </c>
      <c r="H282" s="10">
        <f t="shared" si="50"/>
        <v>0</v>
      </c>
      <c r="I282" s="121"/>
      <c r="J282" s="93" t="s">
        <v>91</v>
      </c>
      <c r="K282" s="94">
        <v>6811</v>
      </c>
      <c r="L282" s="121"/>
    </row>
    <row r="283" spans="1:12" x14ac:dyDescent="0.2">
      <c r="A283" s="54">
        <v>45229</v>
      </c>
      <c r="B283" s="122" t="s">
        <v>344</v>
      </c>
      <c r="C283" s="56" t="s">
        <v>66</v>
      </c>
      <c r="E283" s="10">
        <f t="shared" si="48"/>
        <v>0</v>
      </c>
      <c r="F283" s="121"/>
      <c r="G283" s="10">
        <f t="shared" si="49"/>
        <v>0</v>
      </c>
      <c r="H283" s="10">
        <f t="shared" si="50"/>
        <v>0</v>
      </c>
      <c r="I283" s="121">
        <v>3699</v>
      </c>
      <c r="K283" s="94">
        <v>4760</v>
      </c>
      <c r="L283" s="121"/>
    </row>
    <row r="284" spans="1:12" x14ac:dyDescent="0.2">
      <c r="A284" s="54">
        <v>45232</v>
      </c>
      <c r="B284" s="55" t="s">
        <v>354</v>
      </c>
      <c r="E284" s="10"/>
      <c r="F284" s="121"/>
      <c r="G284" s="10">
        <v>-119550.15</v>
      </c>
      <c r="H284" s="10"/>
      <c r="I284" s="121"/>
      <c r="J284" s="93" t="s">
        <v>91</v>
      </c>
      <c r="L284" s="121"/>
    </row>
    <row r="285" spans="1:12" x14ac:dyDescent="0.2">
      <c r="A285" s="54">
        <v>45245</v>
      </c>
      <c r="B285" s="122" t="s">
        <v>346</v>
      </c>
      <c r="C285" s="56" t="s">
        <v>66</v>
      </c>
      <c r="E285" s="10">
        <f t="shared" si="48"/>
        <v>0</v>
      </c>
      <c r="F285" s="121"/>
      <c r="G285" s="10">
        <f t="shared" si="49"/>
        <v>0</v>
      </c>
      <c r="H285" s="10">
        <f t="shared" si="50"/>
        <v>0</v>
      </c>
      <c r="I285" s="121"/>
      <c r="L285" s="121">
        <v>2225.5300000000002</v>
      </c>
    </row>
    <row r="286" spans="1:12" x14ac:dyDescent="0.2">
      <c r="A286" s="54">
        <v>45251</v>
      </c>
      <c r="B286" s="55" t="s">
        <v>345</v>
      </c>
      <c r="C286" s="56" t="s">
        <v>72</v>
      </c>
      <c r="E286" s="10">
        <f t="shared" si="48"/>
        <v>0</v>
      </c>
      <c r="F286" s="121">
        <v>1017</v>
      </c>
      <c r="G286" s="10">
        <f t="shared" si="49"/>
        <v>1017</v>
      </c>
      <c r="H286" s="10">
        <f t="shared" si="50"/>
        <v>0</v>
      </c>
      <c r="I286" s="121"/>
      <c r="K286" s="94">
        <v>6811</v>
      </c>
      <c r="L286" s="121"/>
    </row>
    <row r="287" spans="1:12" x14ac:dyDescent="0.2">
      <c r="A287" s="54">
        <v>45259</v>
      </c>
      <c r="B287" s="122" t="s">
        <v>347</v>
      </c>
      <c r="C287" s="56" t="s">
        <v>66</v>
      </c>
      <c r="E287" s="10">
        <f t="shared" si="48"/>
        <v>0</v>
      </c>
      <c r="F287" s="121"/>
      <c r="G287" s="10">
        <f t="shared" si="49"/>
        <v>0</v>
      </c>
      <c r="H287" s="10">
        <f t="shared" si="50"/>
        <v>0</v>
      </c>
      <c r="I287" s="121">
        <v>1608</v>
      </c>
      <c r="K287" s="94">
        <v>4760</v>
      </c>
      <c r="L287" s="121"/>
    </row>
    <row r="288" spans="1:12" x14ac:dyDescent="0.2">
      <c r="A288" s="54">
        <v>45648</v>
      </c>
      <c r="B288" s="122" t="s">
        <v>348</v>
      </c>
      <c r="C288" s="56" t="s">
        <v>66</v>
      </c>
      <c r="E288" s="10">
        <f t="shared" si="48"/>
        <v>0</v>
      </c>
      <c r="F288" s="121"/>
      <c r="G288" s="10">
        <f t="shared" si="49"/>
        <v>0</v>
      </c>
      <c r="H288" s="10">
        <f t="shared" si="50"/>
        <v>0</v>
      </c>
      <c r="I288" s="121">
        <v>2225.5300000000002</v>
      </c>
      <c r="K288" s="94">
        <v>4760</v>
      </c>
      <c r="L288" s="121"/>
    </row>
    <row r="289" spans="1:12" x14ac:dyDescent="0.2">
      <c r="A289" s="54">
        <v>45296</v>
      </c>
      <c r="B289" s="55" t="s">
        <v>349</v>
      </c>
      <c r="C289" s="56" t="s">
        <v>72</v>
      </c>
      <c r="E289" s="10">
        <f t="shared" si="48"/>
        <v>0</v>
      </c>
      <c r="F289" s="121">
        <v>6417.94</v>
      </c>
      <c r="G289" s="10">
        <f t="shared" si="49"/>
        <v>0</v>
      </c>
      <c r="H289" s="10">
        <f t="shared" si="50"/>
        <v>0</v>
      </c>
      <c r="I289" s="121"/>
      <c r="J289" s="93" t="s">
        <v>85</v>
      </c>
      <c r="K289" s="94">
        <v>6861</v>
      </c>
      <c r="L289" s="121"/>
    </row>
    <row r="290" spans="1:12" x14ac:dyDescent="0.2">
      <c r="A290" s="54">
        <v>45309</v>
      </c>
      <c r="B290" s="122" t="s">
        <v>351</v>
      </c>
      <c r="C290" s="56" t="s">
        <v>66</v>
      </c>
      <c r="E290" s="10">
        <f t="shared" si="48"/>
        <v>0</v>
      </c>
      <c r="F290" s="121"/>
      <c r="G290" s="10">
        <f t="shared" si="49"/>
        <v>0</v>
      </c>
      <c r="H290" s="10">
        <f t="shared" si="50"/>
        <v>0</v>
      </c>
      <c r="I290" s="121"/>
      <c r="L290" s="121">
        <v>7434.94</v>
      </c>
    </row>
    <row r="291" spans="1:12" ht="12.75" x14ac:dyDescent="0.2">
      <c r="A291" s="54">
        <v>45351</v>
      </c>
      <c r="B291" s="125" t="s">
        <v>350</v>
      </c>
      <c r="C291" s="56" t="s">
        <v>72</v>
      </c>
      <c r="D291" s="121">
        <v>-19443</v>
      </c>
      <c r="E291" s="10">
        <f t="shared" si="48"/>
        <v>-19443</v>
      </c>
      <c r="F291" s="121"/>
      <c r="G291" s="10">
        <f t="shared" si="49"/>
        <v>0</v>
      </c>
      <c r="H291" s="10">
        <f t="shared" si="50"/>
        <v>-19443</v>
      </c>
      <c r="I291" s="121"/>
      <c r="K291" s="94">
        <v>6865</v>
      </c>
      <c r="L291" s="121"/>
    </row>
    <row r="292" spans="1:12" x14ac:dyDescent="0.2">
      <c r="A292" s="54">
        <v>45345</v>
      </c>
      <c r="B292" s="122" t="s">
        <v>352</v>
      </c>
      <c r="C292" s="56" t="s">
        <v>66</v>
      </c>
      <c r="D292" s="121"/>
      <c r="E292" s="10">
        <f t="shared" si="48"/>
        <v>0</v>
      </c>
      <c r="F292" s="121"/>
      <c r="G292" s="10">
        <f t="shared" si="49"/>
        <v>0</v>
      </c>
      <c r="H292" s="10">
        <f t="shared" si="50"/>
        <v>0</v>
      </c>
      <c r="I292" s="121">
        <v>7434.94</v>
      </c>
      <c r="K292" s="94">
        <v>4760</v>
      </c>
      <c r="L292" s="121"/>
    </row>
    <row r="293" spans="1:12" x14ac:dyDescent="0.2">
      <c r="A293" s="54">
        <v>45447</v>
      </c>
      <c r="B293" s="55" t="s">
        <v>353</v>
      </c>
      <c r="C293" s="56" t="s">
        <v>80</v>
      </c>
      <c r="D293" s="121"/>
      <c r="E293" s="10">
        <f t="shared" si="48"/>
        <v>0</v>
      </c>
      <c r="F293" s="121"/>
      <c r="G293" s="10">
        <v>-10000</v>
      </c>
      <c r="H293" s="10">
        <f t="shared" si="50"/>
        <v>0</v>
      </c>
      <c r="I293" s="121"/>
      <c r="J293" s="93" t="s">
        <v>101</v>
      </c>
      <c r="L293" s="121"/>
    </row>
    <row r="294" spans="1:12" x14ac:dyDescent="0.2">
      <c r="A294" s="54" t="s">
        <v>355</v>
      </c>
      <c r="B294" s="55" t="s">
        <v>356</v>
      </c>
      <c r="D294" s="121">
        <v>-148915.92000000001</v>
      </c>
      <c r="E294" s="10">
        <f t="shared" si="48"/>
        <v>-148915.92000000001</v>
      </c>
      <c r="F294" s="121"/>
      <c r="G294" s="10">
        <f t="shared" si="49"/>
        <v>0</v>
      </c>
      <c r="H294" s="10">
        <f t="shared" si="50"/>
        <v>-148915.92000000001</v>
      </c>
      <c r="I294" s="121"/>
      <c r="K294" s="94">
        <v>4760</v>
      </c>
      <c r="L294" s="121"/>
    </row>
    <row r="295" spans="1:12" x14ac:dyDescent="0.2">
      <c r="D295" s="121"/>
      <c r="E295" s="10">
        <f t="shared" si="48"/>
        <v>0</v>
      </c>
      <c r="F295" s="121"/>
      <c r="G295" s="10">
        <f t="shared" si="49"/>
        <v>0</v>
      </c>
      <c r="H295" s="10">
        <f t="shared" si="50"/>
        <v>0</v>
      </c>
      <c r="I295" s="121"/>
      <c r="L295" s="121"/>
    </row>
    <row r="296" spans="1:12" x14ac:dyDescent="0.2">
      <c r="B296" s="126" t="s">
        <v>357</v>
      </c>
      <c r="D296" s="121"/>
      <c r="E296" s="10">
        <f t="shared" si="48"/>
        <v>0</v>
      </c>
      <c r="F296" s="121"/>
      <c r="G296" s="10">
        <f t="shared" si="49"/>
        <v>0</v>
      </c>
      <c r="H296" s="10">
        <f t="shared" si="50"/>
        <v>0</v>
      </c>
      <c r="I296" s="121"/>
      <c r="L296" s="121"/>
    </row>
    <row r="297" spans="1:12" x14ac:dyDescent="0.2">
      <c r="D297" s="121"/>
      <c r="E297" s="10">
        <f t="shared" si="48"/>
        <v>0</v>
      </c>
      <c r="F297" s="121"/>
      <c r="G297" s="10">
        <f t="shared" si="49"/>
        <v>0</v>
      </c>
      <c r="H297" s="10">
        <f t="shared" si="50"/>
        <v>0</v>
      </c>
      <c r="I297" s="121"/>
      <c r="L297" s="121"/>
    </row>
    <row r="298" spans="1:12" x14ac:dyDescent="0.2">
      <c r="D298" s="121"/>
      <c r="E298" s="10">
        <f t="shared" si="48"/>
        <v>0</v>
      </c>
      <c r="F298" s="121"/>
      <c r="G298" s="10">
        <f t="shared" si="49"/>
        <v>0</v>
      </c>
      <c r="H298" s="10">
        <f t="shared" si="50"/>
        <v>0</v>
      </c>
      <c r="I298" s="121"/>
      <c r="L298" s="121"/>
    </row>
    <row r="299" spans="1:12" x14ac:dyDescent="0.2">
      <c r="D299" s="121"/>
      <c r="E299" s="10">
        <f t="shared" si="48"/>
        <v>0</v>
      </c>
      <c r="F299" s="121"/>
      <c r="G299" s="10">
        <f t="shared" si="49"/>
        <v>0</v>
      </c>
      <c r="H299" s="10">
        <f t="shared" si="50"/>
        <v>0</v>
      </c>
      <c r="I299" s="121"/>
      <c r="L299" s="121"/>
    </row>
    <row r="300" spans="1:12" x14ac:dyDescent="0.2">
      <c r="D300" s="121"/>
      <c r="F300" s="121"/>
      <c r="H300" s="10">
        <f t="shared" si="50"/>
        <v>0</v>
      </c>
      <c r="I300" s="121"/>
      <c r="L300" s="121"/>
    </row>
    <row r="301" spans="1:12" x14ac:dyDescent="0.2">
      <c r="D301" s="121"/>
      <c r="I301" s="121"/>
      <c r="L301" s="121"/>
    </row>
    <row r="302" spans="1:12" x14ac:dyDescent="0.2">
      <c r="D302" s="121"/>
      <c r="L302" s="121"/>
    </row>
    <row r="303" spans="1:12" x14ac:dyDescent="0.2">
      <c r="D303" s="121"/>
      <c r="L303" s="121"/>
    </row>
    <row r="304" spans="1:12" x14ac:dyDescent="0.2">
      <c r="D304" s="121"/>
      <c r="L304" s="121"/>
    </row>
    <row r="305" spans="4:12" x14ac:dyDescent="0.2">
      <c r="D305" s="121"/>
      <c r="L305" s="121"/>
    </row>
    <row r="306" spans="4:12" x14ac:dyDescent="0.2">
      <c r="D306" s="121"/>
      <c r="L306" s="121"/>
    </row>
    <row r="307" spans="4:12" x14ac:dyDescent="0.2">
      <c r="D307" s="121"/>
      <c r="L307" s="121"/>
    </row>
    <row r="308" spans="4:12" x14ac:dyDescent="0.2">
      <c r="D308" s="121"/>
      <c r="L308" s="121"/>
    </row>
    <row r="309" spans="4:12" x14ac:dyDescent="0.2">
      <c r="D309" s="121"/>
      <c r="L309" s="121"/>
    </row>
    <row r="310" spans="4:12" x14ac:dyDescent="0.2">
      <c r="D310" s="121"/>
      <c r="L310" s="121"/>
    </row>
    <row r="311" spans="4:12" x14ac:dyDescent="0.2">
      <c r="D311" s="121"/>
      <c r="L311" s="121"/>
    </row>
    <row r="312" spans="4:12" x14ac:dyDescent="0.2">
      <c r="D312" s="121"/>
      <c r="L312" s="121"/>
    </row>
    <row r="313" spans="4:12" x14ac:dyDescent="0.2">
      <c r="D313" s="121"/>
      <c r="L313" s="121"/>
    </row>
    <row r="314" spans="4:12" x14ac:dyDescent="0.2">
      <c r="D314" s="121"/>
      <c r="L314" s="121"/>
    </row>
    <row r="315" spans="4:12" x14ac:dyDescent="0.2">
      <c r="D315" s="121"/>
      <c r="L315" s="121"/>
    </row>
    <row r="316" spans="4:12" x14ac:dyDescent="0.2">
      <c r="D316" s="121"/>
      <c r="L316" s="121"/>
    </row>
    <row r="317" spans="4:12" x14ac:dyDescent="0.2">
      <c r="D317" s="121"/>
      <c r="L317" s="121"/>
    </row>
    <row r="318" spans="4:12" x14ac:dyDescent="0.2">
      <c r="D318" s="121"/>
      <c r="L318" s="121"/>
    </row>
    <row r="319" spans="4:12" x14ac:dyDescent="0.2">
      <c r="D319" s="121"/>
      <c r="L319" s="121"/>
    </row>
    <row r="320" spans="4:12" x14ac:dyDescent="0.2">
      <c r="D320" s="121"/>
      <c r="L320" s="121"/>
    </row>
    <row r="321" spans="4:12" x14ac:dyDescent="0.2">
      <c r="D321" s="121"/>
      <c r="L321" s="121"/>
    </row>
    <row r="322" spans="4:12" x14ac:dyDescent="0.2">
      <c r="D322" s="121"/>
      <c r="L322" s="121"/>
    </row>
    <row r="323" spans="4:12" x14ac:dyDescent="0.2">
      <c r="D323" s="121"/>
      <c r="L323" s="121"/>
    </row>
    <row r="324" spans="4:12" x14ac:dyDescent="0.2">
      <c r="D324" s="121"/>
      <c r="L324" s="121"/>
    </row>
    <row r="325" spans="4:12" x14ac:dyDescent="0.2">
      <c r="D325" s="121"/>
      <c r="L325" s="121"/>
    </row>
    <row r="326" spans="4:12" x14ac:dyDescent="0.2">
      <c r="D326" s="121"/>
      <c r="L326" s="121"/>
    </row>
    <row r="327" spans="4:12" x14ac:dyDescent="0.2">
      <c r="D327" s="121"/>
      <c r="L327" s="121"/>
    </row>
    <row r="328" spans="4:12" x14ac:dyDescent="0.2">
      <c r="D328" s="121"/>
      <c r="L328" s="121"/>
    </row>
    <row r="329" spans="4:12" x14ac:dyDescent="0.2">
      <c r="D329" s="121"/>
      <c r="L329" s="121"/>
    </row>
    <row r="330" spans="4:12" x14ac:dyDescent="0.2">
      <c r="D330" s="121"/>
      <c r="L330" s="121"/>
    </row>
    <row r="331" spans="4:12" x14ac:dyDescent="0.2">
      <c r="D331" s="121"/>
      <c r="L331" s="121"/>
    </row>
    <row r="332" spans="4:12" x14ac:dyDescent="0.2">
      <c r="D332" s="121"/>
      <c r="L332" s="121"/>
    </row>
    <row r="333" spans="4:12" x14ac:dyDescent="0.2">
      <c r="D333" s="121"/>
      <c r="L333" s="121"/>
    </row>
    <row r="334" spans="4:12" x14ac:dyDescent="0.2">
      <c r="D334" s="121"/>
      <c r="L334" s="121"/>
    </row>
    <row r="335" spans="4:12" x14ac:dyDescent="0.2">
      <c r="D335" s="121"/>
      <c r="L335" s="121"/>
    </row>
    <row r="336" spans="4:12" x14ac:dyDescent="0.2">
      <c r="D336" s="12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20070770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2024-10-17T17:21:16Z</dcterms:modified>
</cp:coreProperties>
</file>